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mc:AlternateContent xmlns:mc="http://schemas.openxmlformats.org/markup-compatibility/2006">
    <mc:Choice Requires="x15">
      <x15ac:absPath xmlns:x15ac="http://schemas.microsoft.com/office/spreadsheetml/2010/11/ac" url="https://rcmcgov-my.sharepoint.com/personal/maalyamani_rcmc_gov_sa/Documents/Arabic Report IND/المرفقات المحدثة/قائمة التحقق من امتثال تطبيق عمارة مكة المكرمة/"/>
    </mc:Choice>
  </mc:AlternateContent>
  <xr:revisionPtr revIDLastSave="0" documentId="8_{400DF636-39BD-4257-8134-A0BD58CD95F0}" xr6:coauthVersionLast="47" xr6:coauthVersionMax="47" xr10:uidLastSave="{00000000-0000-0000-0000-000000000000}"/>
  <bookViews>
    <workbookView xWindow="-120" yWindow="-120" windowWidth="29040" windowHeight="15720" firstSheet="2" activeTab="2" xr2:uid="{8845B9BC-0740-4F2B-B4C6-B711DEE72ECD}"/>
  </bookViews>
  <sheets>
    <sheet name="قائمة متطلبات التقديم" sheetId="7" r:id="rId1"/>
    <sheet name="معلومات المشروع" sheetId="3" r:id="rId2"/>
    <sheet name="قائمة التحقق من الامتثال" sheetId="1" r:id="rId3"/>
    <sheet name="النتائج" sheetId="8" r:id="rId4"/>
    <sheet name="شهادة امتثال تطبيق عمارة مكة" sheetId="5" state="hidden" r:id="rId5"/>
    <sheet name="قائمة التحقق" sheetId="2" state="hidden" r:id="rId6"/>
    <sheet name="القوائم" sheetId="4" state="hidden" r:id="rId7"/>
  </sheets>
  <definedNames>
    <definedName name="Character" localSheetId="0">'قائمة متطلبات التقديم'!#REF!</definedName>
    <definedName name="Character">'قائمة التحقق من الامتثال'!#REF!</definedName>
    <definedName name="GA" localSheetId="0">'قائمة متطلبات التقديم'!#REF!</definedName>
    <definedName name="GA">'قائمة التحقق من الامتثال'!#REF!</definedName>
    <definedName name="_xlnm.Print_Area" localSheetId="2">'قائمة التحقق من الامتثال'!$A$1:$K$124</definedName>
    <definedName name="Status" localSheetId="0">'قائمة متطلبات التقديم'!#REF!</definedName>
    <definedName name="Status">'قائمة التحقق من الامتثال'!#REF!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 l="1"/>
  <c r="I18" i="5"/>
  <c r="G18" i="5"/>
  <c r="I17" i="5"/>
  <c r="G17" i="5"/>
  <c r="I16" i="5"/>
  <c r="G16" i="5"/>
  <c r="I15" i="5"/>
  <c r="G15" i="5"/>
  <c r="I14" i="5"/>
  <c r="G14" i="5"/>
  <c r="I13" i="5"/>
  <c r="G13" i="5"/>
  <c r="I12" i="5"/>
  <c r="G12" i="5"/>
  <c r="G9" i="5"/>
  <c r="C19" i="8" a="1"/>
  <c r="C19" i="8" s="1"/>
  <c r="K30" i="1"/>
  <c r="K115" i="1"/>
  <c r="H118" i="1"/>
  <c r="H114" i="1"/>
  <c r="K121" i="1"/>
  <c r="K118" i="1"/>
  <c r="K112" i="1"/>
  <c r="K109" i="1"/>
  <c r="K106" i="1"/>
  <c r="K95" i="1"/>
  <c r="K89" i="1"/>
  <c r="K80" i="1"/>
  <c r="K73" i="1"/>
  <c r="K65" i="1"/>
  <c r="K57" i="1"/>
  <c r="K49" i="1"/>
  <c r="K46" i="1"/>
  <c r="K43" i="1"/>
  <c r="K40" i="1"/>
  <c r="K37" i="1"/>
  <c r="K34" i="1"/>
  <c r="K31" i="1"/>
  <c r="K28" i="1"/>
  <c r="K20" i="1"/>
  <c r="K14" i="1"/>
  <c r="K11" i="1"/>
  <c r="K8" i="1"/>
  <c r="K120" i="1"/>
  <c r="K117" i="1"/>
  <c r="K114" i="1"/>
  <c r="K111" i="1"/>
  <c r="K108" i="1"/>
  <c r="K105" i="1"/>
  <c r="K94" i="1"/>
  <c r="K88" i="1"/>
  <c r="K79" i="1"/>
  <c r="K72" i="1"/>
  <c r="K64" i="1"/>
  <c r="K56" i="1"/>
  <c r="K48" i="1"/>
  <c r="K45" i="1"/>
  <c r="K42" i="1"/>
  <c r="K39" i="1"/>
  <c r="K36" i="1"/>
  <c r="K33" i="1"/>
  <c r="K27" i="1"/>
  <c r="K16" i="1"/>
  <c r="K19" i="1"/>
  <c r="K10" i="1"/>
  <c r="K13" i="1"/>
  <c r="K7" i="1"/>
  <c r="K6" i="1"/>
  <c r="K119" i="1"/>
  <c r="K116" i="1"/>
  <c r="K113" i="1"/>
  <c r="K110" i="1"/>
  <c r="K107" i="1"/>
  <c r="K104" i="1"/>
  <c r="K93" i="1"/>
  <c r="K87" i="1"/>
  <c r="K78" i="1"/>
  <c r="K71" i="1"/>
  <c r="K63" i="1"/>
  <c r="K55" i="1"/>
  <c r="K47" i="1"/>
  <c r="K44" i="1"/>
  <c r="K41" i="1"/>
  <c r="K38" i="1"/>
  <c r="K35" i="1"/>
  <c r="K32" i="1"/>
  <c r="K29" i="1"/>
  <c r="K26" i="1"/>
  <c r="K18" i="1"/>
  <c r="K15" i="1"/>
  <c r="K12" i="1"/>
  <c r="K9" i="1"/>
  <c r="H121" i="1"/>
  <c r="H115" i="1"/>
  <c r="H112" i="1"/>
  <c r="H109" i="1"/>
  <c r="H106" i="1"/>
  <c r="H95" i="1"/>
  <c r="H89" i="1"/>
  <c r="H80" i="1"/>
  <c r="H73" i="1"/>
  <c r="H65" i="1"/>
  <c r="H57" i="1"/>
  <c r="H49" i="1"/>
  <c r="H46" i="1"/>
  <c r="H43" i="1"/>
  <c r="H40" i="1"/>
  <c r="H37" i="1"/>
  <c r="H34" i="1"/>
  <c r="H31" i="1"/>
  <c r="H28" i="1"/>
  <c r="H20" i="1"/>
  <c r="H17" i="1"/>
  <c r="H14" i="1"/>
  <c r="H11" i="1"/>
  <c r="H8" i="1"/>
  <c r="H120" i="1"/>
  <c r="H117" i="1"/>
  <c r="H111" i="1"/>
  <c r="H108" i="1"/>
  <c r="H105" i="1"/>
  <c r="H94" i="1"/>
  <c r="H88" i="1"/>
  <c r="H79" i="1"/>
  <c r="H72" i="1"/>
  <c r="H64" i="1"/>
  <c r="H56" i="1"/>
  <c r="H48" i="1"/>
  <c r="H45" i="1"/>
  <c r="H42" i="1"/>
  <c r="H39" i="1"/>
  <c r="H36" i="1"/>
  <c r="H33" i="1"/>
  <c r="H30" i="1"/>
  <c r="H27" i="1"/>
  <c r="H10" i="1"/>
  <c r="H16" i="1"/>
  <c r="H19" i="1"/>
  <c r="H13" i="1"/>
  <c r="H9" i="1"/>
  <c r="H4" i="1"/>
  <c r="H7" i="1"/>
  <c r="H119" i="1"/>
  <c r="H116" i="1"/>
  <c r="H113" i="1"/>
  <c r="H110" i="1"/>
  <c r="H107" i="1"/>
  <c r="H104" i="1"/>
  <c r="H93" i="1"/>
  <c r="H87" i="1"/>
  <c r="H78" i="1"/>
  <c r="H71" i="1"/>
  <c r="H63" i="1"/>
  <c r="H55" i="1"/>
  <c r="H47" i="1"/>
  <c r="H44" i="1"/>
  <c r="H41" i="1"/>
  <c r="H38" i="1"/>
  <c r="H35" i="1"/>
  <c r="H32" i="1"/>
  <c r="H29" i="1"/>
  <c r="H26" i="1"/>
  <c r="H18" i="1"/>
  <c r="H15" i="1"/>
  <c r="H12" i="1"/>
  <c r="H6" i="1"/>
  <c r="K5" i="1"/>
  <c r="K4" i="1"/>
  <c r="H5" i="1"/>
  <c r="H3" i="1"/>
  <c r="K3" i="1"/>
  <c r="F93" i="1"/>
  <c r="O18" i="1"/>
  <c r="O17" i="1"/>
  <c r="D17" i="8" s="1"/>
  <c r="M60" i="1"/>
  <c r="M66" i="1"/>
  <c r="M67" i="1"/>
  <c r="M68" i="1"/>
  <c r="M69" i="1"/>
  <c r="M70" i="1"/>
  <c r="M74" i="1"/>
  <c r="M75" i="1"/>
  <c r="M76" i="1"/>
  <c r="M119" i="1"/>
  <c r="M116" i="1"/>
  <c r="M113" i="1"/>
  <c r="M110" i="1"/>
  <c r="M107" i="1"/>
  <c r="M104" i="1"/>
  <c r="M98" i="1"/>
  <c r="M97" i="1"/>
  <c r="M96" i="1"/>
  <c r="M92" i="1"/>
  <c r="M91" i="1"/>
  <c r="M90" i="1"/>
  <c r="M86" i="1"/>
  <c r="M85" i="1"/>
  <c r="M84" i="1"/>
  <c r="M83" i="1"/>
  <c r="M82" i="1"/>
  <c r="M81" i="1"/>
  <c r="M77" i="1"/>
  <c r="M61" i="1"/>
  <c r="M3" i="1"/>
  <c r="M6" i="1"/>
  <c r="M9" i="1"/>
  <c r="M12" i="1"/>
  <c r="M15" i="1"/>
  <c r="M18" i="1"/>
  <c r="M26" i="1"/>
  <c r="M29" i="1"/>
  <c r="M32" i="1"/>
  <c r="M35" i="1"/>
  <c r="M38" i="1"/>
  <c r="M41" i="1"/>
  <c r="M44" i="1"/>
  <c r="M47" i="1"/>
  <c r="M58" i="1"/>
  <c r="M59" i="1"/>
  <c r="M62" i="1"/>
  <c r="H21" i="4" a="1"/>
  <c r="H21" i="4" s="1"/>
  <c r="G21" i="4"/>
  <c r="U19" i="4"/>
  <c r="V19" i="4" a="1"/>
  <c r="V19" i="4" s="1"/>
  <c r="F63" i="1"/>
  <c r="F71" i="1"/>
  <c r="F78" i="1"/>
  <c r="F87" i="1"/>
  <c r="F122" i="1" l="1"/>
  <c r="F123" i="1" s="1"/>
  <c r="E93" i="1"/>
  <c r="E122" i="1"/>
  <c r="E55" i="1"/>
  <c r="F21" i="1"/>
  <c r="F22" i="1" s="1"/>
  <c r="E21" i="1"/>
  <c r="E22" i="1" s="1"/>
  <c r="F50" i="1"/>
  <c r="F51" i="1" s="1"/>
  <c r="E50" i="1"/>
  <c r="E87" i="1"/>
  <c r="E78" i="1"/>
  <c r="E71" i="1"/>
  <c r="E63" i="1"/>
  <c r="E99" i="1" l="1"/>
  <c r="O9" i="1" l="1"/>
  <c r="O3" i="1"/>
  <c r="C17" i="8" s="1"/>
  <c r="C18" i="8" l="1"/>
  <c r="O4" i="1"/>
  <c r="O14" i="1" s="1"/>
  <c r="O10" i="1"/>
  <c r="O12" i="1"/>
  <c r="O5" i="1"/>
  <c r="O6" i="1"/>
  <c r="O11" i="1"/>
  <c r="K17" i="1"/>
  <c r="O15" i="1" l="1"/>
  <c r="D18" i="8" s="1"/>
  <c r="D19" i="8" s="1"/>
  <c r="F99" i="1"/>
  <c r="F100" i="1" s="1"/>
  <c r="A58" i="1"/>
  <c r="A61" i="1"/>
  <c r="A96" i="1"/>
  <c r="A84" i="1"/>
  <c r="A81" i="1"/>
  <c r="A74" i="1"/>
  <c r="A66" i="1"/>
  <c r="A90" i="1" l="1"/>
  <c r="D20" i="8" l="1"/>
  <c r="H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Mohammad Alyamani</author>
  </authors>
  <commentList>
    <comment ref="E1" authorId="0" shapeId="0" xr:uid="{41281A1C-4636-44BB-971C-8A64A2FACBB3}">
      <text>
        <r>
          <rPr>
            <sz val="9"/>
            <color indexed="81"/>
            <rFont val="Tajawal"/>
            <scheme val="major"/>
          </rPr>
          <t>يرجى وضع علامة في المربع الموجود في هذا العمود في حالة توفر المتطلب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Mohammad Alyamani</author>
  </authors>
  <commentList>
    <comment ref="B4" authorId="0" shapeId="0" xr:uid="{6CD09D0D-6694-4612-AE40-6679E9AD99C2}">
      <text>
        <r>
          <rPr>
            <sz val="12"/>
            <color indexed="81"/>
            <rFont val="Tajawal"/>
            <scheme val="minor"/>
          </rPr>
          <t xml:space="preserve">المكتب الهندسي </t>
        </r>
        <r>
          <rPr>
            <sz val="9"/>
            <color indexed="81"/>
            <rFont val="Tahoma"/>
            <family val="2"/>
          </rPr>
          <t xml:space="preserve">
</t>
        </r>
      </text>
    </comment>
    <comment ref="D5" authorId="0" shapeId="0" xr:uid="{87925872-FD88-40CF-BC04-46BBC3F14C39}">
      <text>
        <r>
          <rPr>
            <sz val="12"/>
            <color indexed="81"/>
            <rFont val="Tajawal"/>
            <scheme val="minor"/>
          </rPr>
          <t xml:space="preserve">الرجاء كتابة اسم المهندس المًراجِع والذي قام بتعبئة قائمة التحقق من جهة مقدم الطلب (المكتب الهندسي)
</t>
        </r>
      </text>
    </comment>
    <comment ref="B12" authorId="0" shapeId="0" xr:uid="{865D6C6A-3BF2-4647-B2BE-89C9B120514C}">
      <text>
        <r>
          <rPr>
            <b/>
            <sz val="12"/>
            <color indexed="81"/>
            <rFont val="Tajawal"/>
            <scheme val="minor"/>
          </rPr>
          <t>الرجاء الاختيار من القائمة فقط وعدم كتابة نص في الخلية</t>
        </r>
      </text>
    </comment>
    <comment ref="B13" authorId="0" shapeId="0" xr:uid="{DF971274-0BF6-45F0-BC51-B6C42A89A0E7}">
      <text>
        <r>
          <rPr>
            <b/>
            <sz val="12"/>
            <color indexed="81"/>
            <rFont val="Tajawal"/>
            <scheme val="minor"/>
          </rPr>
          <t>الرجاء الاختيار من القائمة فقط وعدم كتابة نص في الخلية</t>
        </r>
      </text>
    </comment>
    <comment ref="B15" authorId="0" shapeId="0" xr:uid="{7D1986CE-87AE-4B8A-AFF9-70331264BA04}">
      <text>
        <r>
          <rPr>
            <b/>
            <sz val="12"/>
            <color indexed="81"/>
            <rFont val="Tajawal"/>
            <scheme val="major"/>
          </rPr>
          <t>الرجاء الاختيار من القائمة فقط وعدم كتابة نص في الخلية</t>
        </r>
      </text>
    </comment>
    <comment ref="B16" authorId="0" shapeId="0" xr:uid="{CF91FB76-5005-4001-A2E6-F04D8CA2F798}">
      <text>
        <r>
          <rPr>
            <sz val="12"/>
            <color indexed="81"/>
            <rFont val="Tajawal"/>
            <scheme val="minor"/>
          </rPr>
          <t>الرجاء مراجعة قائمة متطلبات التقديم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Choy</author>
    <author>Siraj Mandourah</author>
    <author>Mohammad Alyamani</author>
  </authors>
  <commentList>
    <comment ref="B2" authorId="0" shapeId="0" xr:uid="{43D821CF-8974-45E3-BB55-9888B80DC1DE}">
      <text>
        <r>
          <rPr>
            <b/>
            <sz val="9"/>
            <color indexed="81"/>
            <rFont val="Tahoma"/>
            <family val="2"/>
          </rPr>
          <t xml:space="preserve">مقدم الطلب: </t>
        </r>
        <r>
          <rPr>
            <sz val="9"/>
            <color indexed="81"/>
            <rFont val="Tahoma"/>
            <family val="2"/>
          </rPr>
          <t xml:space="preserve">يرجى وضع علامة في المربع الموجود في هذا العمود إذا كان مشروعك يتوافق مع متطلبات المعايير.
 قدّم أدلة في تقديم الطلب الخاص بك.
</t>
        </r>
      </text>
    </comment>
    <comment ref="J2" authorId="0" shapeId="0" xr:uid="{A251E7CD-A4C2-4C3A-8DBE-97A3857169FA}">
      <text>
        <r>
          <rPr>
            <b/>
            <sz val="9"/>
            <color theme="1"/>
            <rFont val="Tajawal"/>
          </rPr>
          <t>لإدراج رسومات تخطيطية أو مرفقات أخرى في هذا الملف:</t>
        </r>
        <r>
          <rPr>
            <sz val="9"/>
            <color theme="1"/>
            <rFont val="Tajawal"/>
          </rPr>
          <t xml:space="preserve">
1. في شريط Excel، انتقل إلى: إدراج/نص/كائن.
2. حدد علامة تبويب "إنشاء من ملف" واختر زر "العرض كأيقونة".
3. حدد ملفك باختيار زر "تصفح".
4. بعد تأكيد اختياراتك باستخدام "OK"، غيّر حجم الأيقونة وحدِّد موقعها بجوار التعليق ذي الصلة، في عمود المرفقات (📎).</t>
        </r>
      </text>
    </comment>
    <comment ref="C3" authorId="0" shapeId="0" xr:uid="{FA33F3BF-1934-4DE3-8357-97C870F0D690}">
      <text>
        <r>
          <rPr>
            <b/>
            <sz val="9"/>
            <color indexed="81"/>
            <rFont val="Tajawal"/>
          </rPr>
          <t>يمكن تعزيز المكانة الدينية لمدينة مكة المكرمة من خلال:
1- اتجاه المبنى:</t>
        </r>
        <r>
          <rPr>
            <sz val="9"/>
            <color indexed="81"/>
            <rFont val="Tajawal"/>
          </rPr>
          <t xml:space="preserve"> يجب أن تثير المباني الانتباه إلى المسجد الحرام والمشاعر المقدسة.</t>
        </r>
        <r>
          <rPr>
            <b/>
            <sz val="9"/>
            <color indexed="81"/>
            <rFont val="Tajawal"/>
          </rPr>
          <t xml:space="preserve">
2- التدرج في الأهمية: </t>
        </r>
        <r>
          <rPr>
            <sz val="9"/>
            <color indexed="81"/>
            <rFont val="Tajawal"/>
          </rPr>
          <t>يجب أن تكون أهمية المباني بالنسبة لبعضها البعض واضحة.</t>
        </r>
        <r>
          <rPr>
            <b/>
            <sz val="9"/>
            <color indexed="81"/>
            <rFont val="Tajawal"/>
          </rPr>
          <t xml:space="preserve">
3- التميز: </t>
        </r>
        <r>
          <rPr>
            <sz val="9"/>
            <color indexed="81"/>
            <rFont val="Tajawal"/>
          </rPr>
          <t>يجب تمييز المباني ذات الأهمية الدينية والاجتماعية بجودة وقيمة إضافية لتمييزها عن المباني الاعتيادية.</t>
        </r>
      </text>
    </comment>
    <comment ref="C6" authorId="0" shapeId="0" xr:uid="{8279A495-3464-46B2-B33A-A224DF99B7FA}">
      <text>
        <r>
          <rPr>
            <b/>
            <sz val="9"/>
            <color indexed="81"/>
            <rFont val="Tajawal"/>
          </rPr>
          <t>يمكن تعزيز الشعور بالأمن والأمان في مدينة مكة المكرمة من خلال:
1- الضيافة:</t>
        </r>
        <r>
          <rPr>
            <sz val="9"/>
            <color indexed="81"/>
            <rFont val="Tajawal"/>
          </rPr>
          <t xml:space="preserve"> يجب أن تساهم المباني في حيوية المجال العام من خلال توفر سبل الراحة الداعمة للحياة مثل نقاط شرب المياه ومناطق للراحة ومناطق خدمات عامة.
</t>
        </r>
        <r>
          <rPr>
            <b/>
            <sz val="9"/>
            <color indexed="81"/>
            <rFont val="Tajawal"/>
          </rPr>
          <t>2- المأوى:</t>
        </r>
        <r>
          <rPr>
            <sz val="9"/>
            <color indexed="81"/>
            <rFont val="Tajawal"/>
          </rPr>
          <t xml:space="preserve"> يجب أن توفر المباني الأجواء والإطلالة المناسبة، لتعزيز نطاق الضيافة للزوار.
</t>
        </r>
        <r>
          <rPr>
            <b/>
            <sz val="9"/>
            <color indexed="81"/>
            <rFont val="Tajawal"/>
          </rPr>
          <t xml:space="preserve">3- الأمان: </t>
        </r>
        <r>
          <rPr>
            <sz val="9"/>
            <color indexed="81"/>
            <rFont val="Tajawal"/>
          </rPr>
          <t>يجب أن تساهم المباني في الشعور بالأمان والرفاهية، سواء في المجال العام أو في داخل المباني.</t>
        </r>
      </text>
    </comment>
    <comment ref="C9" authorId="0" shapeId="0" xr:uid="{F46B0EEE-8F18-4E03-B761-5F689882E37B}">
      <text>
        <r>
          <rPr>
            <b/>
            <sz val="9"/>
            <color indexed="81"/>
            <rFont val="Tajawal"/>
          </rPr>
          <t xml:space="preserve">يمكن للمباني تحقيق مفهوم الخشوع من خلال:
1- التجرد: </t>
        </r>
        <r>
          <rPr>
            <sz val="9"/>
            <color indexed="81"/>
            <rFont val="Tajawal"/>
          </rPr>
          <t xml:space="preserve">يجب أن تتجنب المباني الاعتيادية التكلف، وأن تعبر عن نفسها بشكل واضح.
</t>
        </r>
        <r>
          <rPr>
            <b/>
            <sz val="9"/>
            <color indexed="81"/>
            <rFont val="Tajawal"/>
          </rPr>
          <t>2- حسن الجوار:</t>
        </r>
        <r>
          <rPr>
            <sz val="9"/>
            <color indexed="81"/>
            <rFont val="Tajawal"/>
          </rPr>
          <t xml:space="preserve"> يجب أن يكون التصميم مراعيًا للجوار، وأن يساهم في المجال العام المجاور، وأن يتماشى مع المباني المجاورة ذات الأهمية.
</t>
        </r>
        <r>
          <rPr>
            <b/>
            <sz val="9"/>
            <color indexed="81"/>
            <rFont val="Tajawal"/>
          </rPr>
          <t>3- البساطة</t>
        </r>
        <r>
          <rPr>
            <sz val="9"/>
            <color indexed="81"/>
            <rFont val="Tajawal"/>
          </rPr>
          <t>: يجب إعطاء الأولوية للحلول المعمارية البسيطة على المقترحات المعقدة.</t>
        </r>
      </text>
    </comment>
    <comment ref="C12" authorId="0" shapeId="0" xr:uid="{548E567C-48E9-4F4B-9609-E22DC415F201}">
      <text>
        <r>
          <rPr>
            <b/>
            <sz val="9"/>
            <color indexed="81"/>
            <rFont val="Tajawal"/>
          </rPr>
          <t>يمكن تعزيز موضوع الحركة من خلال:
1- الاستدلال المكاني أو الفراغي</t>
        </r>
        <r>
          <rPr>
            <sz val="9"/>
            <color indexed="81"/>
            <rFont val="Tajawal"/>
          </rPr>
          <t xml:space="preserve">: يجب أن تسهِّل المباني والتخطيط العمراني لمدينة مكة المكرمة التحرك بانسيابية ودون الحاجة للتوجيه من خلال وسائل بديهية.
</t>
        </r>
        <r>
          <rPr>
            <b/>
            <sz val="9"/>
            <color indexed="81"/>
            <rFont val="Tajawal"/>
          </rPr>
          <t>2- المسيرة:</t>
        </r>
        <r>
          <rPr>
            <sz val="9"/>
            <color indexed="81"/>
            <rFont val="Tajawal"/>
          </rPr>
          <t xml:space="preserve"> يمكن أن تساعد المعالم والعلامات والإيقاعات في مشهد المدينة الزوار على قياس المسافات المقطوعة وتوفير الشعور بالتقدم.
</t>
        </r>
        <r>
          <rPr>
            <b/>
            <sz val="9"/>
            <color indexed="81"/>
            <rFont val="Tajawal"/>
          </rPr>
          <t>3- الحدود الفاصلة:</t>
        </r>
        <r>
          <rPr>
            <sz val="9"/>
            <color indexed="81"/>
            <rFont val="Tajawal"/>
          </rPr>
          <t xml:space="preserve"> يجب تحديد أماكن الوصول والانتقال وعلاقة حدود المبنى بما يجاوره. </t>
        </r>
      </text>
    </comment>
    <comment ref="C15" authorId="0" shapeId="0" xr:uid="{430A7396-4EEE-4CCB-ADB5-F10456842109}">
      <text>
        <r>
          <rPr>
            <b/>
            <sz val="9"/>
            <color indexed="81"/>
            <rFont val="Tajawal"/>
          </rPr>
          <t>يمكن للطبيعة أن تشكل التصميم المعماري من خلال:
1- تضاريس الأرض:</t>
        </r>
        <r>
          <rPr>
            <sz val="9"/>
            <color indexed="81"/>
            <rFont val="Tajawal"/>
          </rPr>
          <t xml:space="preserve"> يجب النظر بعناية في الطبيعة الطبوغرافية لموقع المباني والتفاعل مع خاصية انعزال الموقع عن النطاق العمراني وتشكيل الواجهات وأيضا التكوين المستوحى من الطبيعة الجيولوجية للمكان.
</t>
        </r>
        <r>
          <rPr>
            <b/>
            <sz val="9"/>
            <color indexed="81"/>
            <rFont val="Tajawal"/>
          </rPr>
          <t>2- نوعية المواد:</t>
        </r>
        <r>
          <rPr>
            <sz val="9"/>
            <color indexed="81"/>
            <rFont val="Tajawal"/>
          </rPr>
          <t xml:space="preserve"> يجب أن تكون الألوان والمواد المعمارية مستوحاة من الأرض لإنشاء مبانٍ ذات مضمون.
</t>
        </r>
        <r>
          <rPr>
            <b/>
            <sz val="9"/>
            <color indexed="81"/>
            <rFont val="Tajawal"/>
          </rPr>
          <t xml:space="preserve">3- الطقس: </t>
        </r>
        <r>
          <rPr>
            <sz val="9"/>
            <color indexed="81"/>
            <rFont val="Tajawal"/>
          </rPr>
          <t>يجب أن تتجاوب المباني مع الظروف البيئية في مدينة مكة المكرمة، والتعامل مع الطبيعة من خلال الشكل والتصميم. يجب أن تعمل المباني أيضًا على تحسين المناخ المحلي للأماكن العامة المحيطة.</t>
        </r>
      </text>
    </comment>
    <comment ref="C18" authorId="0" shapeId="0" xr:uid="{6EFBFD09-6FA0-4869-937F-0D5DC56D687E}">
      <text>
        <r>
          <rPr>
            <b/>
            <sz val="9"/>
            <color indexed="81"/>
            <rFont val="Tajawal"/>
          </rPr>
          <t>يمكن تعزيز موضوع التجديد بالطرق التالية:</t>
        </r>
        <r>
          <rPr>
            <sz val="9"/>
            <color indexed="81"/>
            <rFont val="Tajawal"/>
          </rPr>
          <t xml:space="preserve">
</t>
        </r>
        <r>
          <rPr>
            <b/>
            <sz val="9"/>
            <color indexed="81"/>
            <rFont val="Tajawal"/>
          </rPr>
          <t xml:space="preserve">1- التجديد: </t>
        </r>
        <r>
          <rPr>
            <sz val="9"/>
            <color indexed="81"/>
            <rFont val="Tajawal"/>
          </rPr>
          <t xml:space="preserve">يجب أن يقوم مشروع التطوير بإجراء إصلاحات محلية في حالة تلف المناظر الطبيعية أو التباين العمراني.
</t>
        </r>
        <r>
          <rPr>
            <b/>
            <sz val="9"/>
            <color indexed="81"/>
            <rFont val="Tajawal"/>
          </rPr>
          <t xml:space="preserve">2- لابتكار: </t>
        </r>
        <r>
          <rPr>
            <sz val="9"/>
            <color indexed="81"/>
            <rFont val="Tajawal"/>
          </rPr>
          <t xml:space="preserve">التغييرات التي أدخلتها المباني يجب أن تسهم في الارتقاء بالأحياء للأفضل دائماً
</t>
        </r>
        <r>
          <rPr>
            <b/>
            <sz val="9"/>
            <color indexed="81"/>
            <rFont val="Tajawal"/>
          </rPr>
          <t>3- الإبداع:</t>
        </r>
        <r>
          <rPr>
            <sz val="9"/>
            <color indexed="81"/>
            <rFont val="Tajawal"/>
          </rPr>
          <t xml:space="preserve"> يجب أن تتصف المباني بالإبداع والحرفية في بنائها، وأن توفر فرصة للانتعاش الجسدي والروحي.</t>
        </r>
      </text>
    </comment>
    <comment ref="B25" authorId="0" shapeId="0" xr:uid="{8913E964-5469-4F86-8A2A-5B10DEE67E94}">
      <text>
        <r>
          <rPr>
            <b/>
            <sz val="9"/>
            <color indexed="81"/>
            <rFont val="Tahoma"/>
            <family val="2"/>
          </rPr>
          <t xml:space="preserve">مقدم الطلب: </t>
        </r>
        <r>
          <rPr>
            <sz val="9"/>
            <color indexed="81"/>
            <rFont val="Tahoma"/>
            <family val="2"/>
          </rPr>
          <t xml:space="preserve">يرجى وضع علامة في المربع الموجود في هذا العمود إذا كان مشروعك يتوافق مع متطلبات المعايير.
 قدّم أدلة في تقديم الطلب الخاص بك.
</t>
        </r>
      </text>
    </comment>
    <comment ref="J25" authorId="0" shapeId="0" xr:uid="{07D3C9C4-3CC0-4EC4-9DF1-E027E6DBB75E}">
      <text>
        <r>
          <rPr>
            <b/>
            <sz val="9"/>
            <color theme="1"/>
            <rFont val="Tajawal"/>
          </rPr>
          <t>لإدراج رسومات تخطيطية أو مرفقات أخرى في هذا الملف:</t>
        </r>
        <r>
          <rPr>
            <sz val="9"/>
            <color theme="1"/>
            <rFont val="Tajawal"/>
          </rPr>
          <t xml:space="preserve">
1. في شريط Excel، انتقل إلى: إدراج/نص/كائن.
2. حدد علامة تبويب "إنشاء من ملف" واختر زر "العرض كأيقونة".
3. حدد ملفك باختيار زر "تصفح".
4. بعد تأكيد اختياراتك باستخدام "OK"، غيّر حجم الأيقونة وحدِّد موقعها بجوار التعليق ذي الصلة، في عمود المرفقات (📎).</t>
        </r>
      </text>
    </comment>
    <comment ref="C26" authorId="0" shapeId="0" xr:uid="{ED275D8B-00ED-4FE1-B238-B1AA2AAB1CB5}">
      <text>
        <r>
          <rPr>
            <b/>
            <sz val="9"/>
            <color indexed="81"/>
            <rFont val="Tajawal"/>
          </rPr>
          <t>ينبغي أن ترتكز المباني داخل مدينة مكة المكرمة على المصادر المختلفة للهوية المعمارية، اعتمادًا على موقعها ووظيفتها، لتعزيز السرد المكاني والهوية العامة لمدينة مكة المكرمة.</t>
        </r>
      </text>
    </comment>
    <comment ref="C29" authorId="0" shapeId="0" xr:uid="{5A3B8387-A0B8-4E91-B57A-1AB1F094F6AB}">
      <text>
        <r>
          <rPr>
            <b/>
            <sz val="9"/>
            <color indexed="81"/>
            <rFont val="Tajawal"/>
          </rPr>
          <t>يجب أن تقع المباني في موضعها الصحيح داخل الهيكل الهرمي العمراني للمدينة، وأن تؤكد أهميتها أو مكانتها مقارنة بالمباني الأخرى والأماكن العامة القريبة منها.</t>
        </r>
      </text>
    </comment>
    <comment ref="C32" authorId="0" shapeId="0" xr:uid="{EE43855C-873D-4277-9C95-C8ADD18A2026}">
      <text>
        <r>
          <rPr>
            <b/>
            <sz val="9"/>
            <color indexed="81"/>
            <rFont val="Tajawal"/>
          </rPr>
          <t>يجب أن تتفاعل المباني مع ما تطل عليه سواء كان ناحية الأماكن المقدسة أوالمناظر الطبيعية والتجاوب مع العوامل المؤثرة كحركة الشمس وعلاقة المبنى بالشوارع المحيطة والمجال العام.</t>
        </r>
      </text>
    </comment>
    <comment ref="C35" authorId="0" shapeId="0" xr:uid="{BF05F0FF-61B4-410B-84B3-46BD8F82CA35}">
      <text>
        <r>
          <rPr>
            <b/>
            <sz val="9"/>
            <color indexed="81"/>
            <rFont val="Tajawal"/>
          </rPr>
          <t>يجب أن تساهم ارتفاعات المباني والمشهد العام لأسطحها بشكل إيجابي في النسق العمراني والمناظر الطبيعية لمدينة مكة المكرمة.</t>
        </r>
      </text>
    </comment>
    <comment ref="C38" authorId="0" shapeId="0" xr:uid="{B29B0440-4616-4A79-827B-4FE42645967B}">
      <text>
        <r>
          <rPr>
            <b/>
            <sz val="9"/>
            <color indexed="81"/>
            <rFont val="Tajawal"/>
          </rPr>
          <t>يجب أن يراعي تصميم المبنى ونوعية المواد المستخدمة في انشائه المعايير الصحيحة لتحقيق استدامة المبنى.</t>
        </r>
      </text>
    </comment>
    <comment ref="C41" authorId="0" shapeId="0" xr:uid="{30762476-8A9A-4A60-A0B8-7027BE93B616}">
      <text>
        <r>
          <rPr>
            <b/>
            <sz val="9"/>
            <color indexed="81"/>
            <rFont val="Tajawal"/>
          </rPr>
          <t>يجب أن تكون المباني مدروسة في معالجتها للحدود والبوابات والعتبات لإنشاء انتقالات ذات مغزى بين المناطق المختلفة من مدينة مكة المكرمة.</t>
        </r>
      </text>
    </comment>
    <comment ref="C44" authorId="0" shapeId="0" xr:uid="{8EA509F5-87BD-478F-B80F-F8B307B857E6}">
      <text>
        <r>
          <rPr>
            <b/>
            <sz val="9"/>
            <color indexed="81"/>
            <rFont val="Tajawal"/>
          </rPr>
          <t>يجب أن تكون المباني متكاملة جيدًا مع شبكات الحركة العامة، وأن تساهم في إمكانية المشي والراحة والاستدلال المكاني أو الفراغي بسهولة.</t>
        </r>
      </text>
    </comment>
    <comment ref="C47" authorId="0" shapeId="0" xr:uid="{961C63C4-866F-46CA-992D-A6A6E3B6ECF7}">
      <text>
        <r>
          <rPr>
            <b/>
            <sz val="9"/>
            <color indexed="81"/>
            <rFont val="Tajawal"/>
          </rPr>
          <t>يجب أن يكون تصميم المباني مراعيًا لكل ما يمكن أن يؤثر على شكله من الخارج والداخل بما يتعلق بالنطاق العمراني المحيط به، والفراغات الداخلية للمبنى.</t>
        </r>
      </text>
    </comment>
    <comment ref="B54" authorId="0" shapeId="0" xr:uid="{3E29E78F-67C0-461A-974A-E61DE4F47460}">
      <text>
        <r>
          <rPr>
            <b/>
            <sz val="9"/>
            <color indexed="81"/>
            <rFont val="Tahoma"/>
            <family val="2"/>
          </rPr>
          <t xml:space="preserve">مقدم الطلب: </t>
        </r>
        <r>
          <rPr>
            <sz val="9"/>
            <color indexed="81"/>
            <rFont val="Tahoma"/>
            <family val="2"/>
          </rPr>
          <t xml:space="preserve">يرجى وضع علامة في المربع الموجود في هذا العمود إذا كان مشروعك يتوافق مع متطلبات المعايير.
 قدّم أدلة في تقديم الطلب الخاص بك.
</t>
        </r>
      </text>
    </comment>
    <comment ref="J54" authorId="0" shapeId="0" xr:uid="{41D95B0A-5C90-4E83-B588-969BC842D61E}">
      <text>
        <r>
          <rPr>
            <b/>
            <sz val="9"/>
            <color theme="1"/>
            <rFont val="Tajawal"/>
          </rPr>
          <t>لإدراج رسومات تخطيطية أو مرفقات أخرى في هذا الملف:</t>
        </r>
        <r>
          <rPr>
            <sz val="9"/>
            <color theme="1"/>
            <rFont val="Tajawal"/>
          </rPr>
          <t xml:space="preserve">
1. في شريط Excel، انتقل إلى: إدراج/نص/كائن.
2. حدد علامة تبويب "إنشاء من ملف" واختر زر "العرض كأيقونة".
3. حدد ملفك باختيار زر "تصفح".
4. بعد تأكيد اختياراتك باستخدام "OK"، غيّر حجم الأيقونة وحدِّد موقعها بجوار التعليق ذي الصلة، في عمود المرفقات (📎).</t>
        </r>
      </text>
    </comment>
    <comment ref="C55" authorId="0" shapeId="0" xr:uid="{5604B972-9CD8-4D06-BBB9-03F584A51FEB}">
      <text>
        <r>
          <rPr>
            <b/>
            <sz val="9"/>
            <color indexed="81"/>
            <rFont val="Tajawal"/>
          </rPr>
          <t>هل التطبيق المعاصر للمصدر يتمّ بشكل جيد؟</t>
        </r>
      </text>
    </comment>
    <comment ref="C62" authorId="1" shapeId="0" xr:uid="{8B9E99CC-FF2D-4EC5-A1B6-ED09F49C97F5}">
      <text>
        <r>
          <rPr>
            <b/>
            <sz val="9"/>
            <color indexed="81"/>
            <rFont val="Tajawal"/>
            <scheme val="major"/>
          </rPr>
          <t>لا يسمح بالدمج بين المصار المختلفة الا في حالات الخاصة تحدد من قبل الجهة المسؤولة  (الهيئة الملكية لمدينة مكة المكرمة والمشاعر المقدسة)</t>
        </r>
      </text>
    </comment>
    <comment ref="C63" authorId="0" shapeId="0" xr:uid="{C107B795-0977-41D7-A87B-8D2AAE8AFD0B}">
      <text>
        <r>
          <rPr>
            <b/>
            <sz val="9"/>
            <color indexed="81"/>
            <rFont val="Tajawal"/>
          </rPr>
          <t>هل السمات الرئيسية للمشروع واضحة وتعكس الطابع المعماري للمصدر؟</t>
        </r>
      </text>
    </comment>
    <comment ref="C71" authorId="0" shapeId="0" xr:uid="{D53E674B-9F03-4775-A4AF-A96E0EA123E1}">
      <text>
        <r>
          <rPr>
            <b/>
            <sz val="9"/>
            <color indexed="81"/>
            <rFont val="Tajawal"/>
          </rPr>
          <t>هل يساهم المشروع في خلق مجال عام جيد على مستوى الدور الأرضي ويعكس الطابع المعماري للمصدر؟</t>
        </r>
        <r>
          <rPr>
            <sz val="9"/>
            <color indexed="81"/>
            <rFont val="Tajawal"/>
          </rPr>
          <t xml:space="preserve">
</t>
        </r>
      </text>
    </comment>
    <comment ref="F75" authorId="2" shapeId="0" xr:uid="{B3B333FE-B738-4F89-A78E-9E0FC73F1E4E}">
      <text>
        <r>
          <rPr>
            <sz val="9"/>
            <color indexed="81"/>
            <rFont val="Tajawal"/>
            <scheme val="major"/>
          </rPr>
          <t>في حال عدم إمكانية تطبيق متطلبات المعيار  يرجى اختيار</t>
        </r>
        <r>
          <rPr>
            <b/>
            <sz val="9"/>
            <color indexed="81"/>
            <rFont val="Tajawal"/>
            <scheme val="major"/>
          </rPr>
          <t xml:space="preserve"> "لا ينطبق" </t>
        </r>
        <r>
          <rPr>
            <sz val="9"/>
            <color indexed="81"/>
            <rFont val="Tajawal"/>
            <scheme val="major"/>
          </rPr>
          <t>في عمود التقييم</t>
        </r>
        <r>
          <rPr>
            <b/>
            <sz val="9"/>
            <color indexed="81"/>
            <rFont val="Tajawal"/>
            <scheme val="major"/>
          </rPr>
          <t xml:space="preserve">
</t>
        </r>
      </text>
    </comment>
    <comment ref="F76" authorId="2" shapeId="0" xr:uid="{6D7EA680-2CDF-46A3-B862-C8A427787814}">
      <text>
        <r>
          <rPr>
            <sz val="9"/>
            <color indexed="81"/>
            <rFont val="Tajawal"/>
            <scheme val="major"/>
          </rPr>
          <t xml:space="preserve">في حال عدم إمكانية تطبيق متطلبات المعيار  يرجى اختيار </t>
        </r>
        <r>
          <rPr>
            <b/>
            <sz val="9"/>
            <color indexed="81"/>
            <rFont val="Tajawal"/>
            <scheme val="major"/>
          </rPr>
          <t>"لا ينطبق"</t>
        </r>
        <r>
          <rPr>
            <sz val="9"/>
            <color indexed="81"/>
            <rFont val="Tajawal"/>
            <scheme val="major"/>
          </rPr>
          <t xml:space="preserve"> في عمود التقييم
</t>
        </r>
      </text>
    </comment>
    <comment ref="C78" authorId="0" shapeId="0" xr:uid="{3D825A4C-187A-4AB3-B844-CBDD86ED1CAB}">
      <text>
        <r>
          <rPr>
            <b/>
            <sz val="9"/>
            <color indexed="81"/>
            <rFont val="Tajawal"/>
          </rPr>
          <t xml:space="preserve">هل يخلق المشروع واجهات جيدة تعكس الطابع المعماري للمصدر؟
</t>
        </r>
        <r>
          <rPr>
            <sz val="9"/>
            <color indexed="81"/>
            <rFont val="Tajawal"/>
          </rPr>
          <t>هل يتميز المشروع بواجهات وإطلالات مميزة على الشارع؟</t>
        </r>
        <r>
          <rPr>
            <sz val="9"/>
            <color indexed="81"/>
            <rFont val="Tahoma"/>
            <family val="2"/>
          </rPr>
          <t xml:space="preserve">
</t>
        </r>
      </text>
    </comment>
    <comment ref="C87" authorId="0" shapeId="0" xr:uid="{FEEBC2C9-B056-4E6D-8B02-E5E661ED1EEC}">
      <text>
        <r>
          <rPr>
            <b/>
            <sz val="9"/>
            <color indexed="81"/>
            <rFont val="Tajawal"/>
          </rPr>
          <t>هل يخلق المشروع منظرًا عامًا مناسبا ومشهداً للأسطح يعكس الطابع المعماري للمصدر؟</t>
        </r>
      </text>
    </comment>
    <comment ref="C93" authorId="0" shapeId="0" xr:uid="{8CB36161-B669-495A-9510-8DE8D1A44FB4}">
      <text>
        <r>
          <rPr>
            <b/>
            <sz val="9"/>
            <color indexed="81"/>
            <rFont val="Tajawal"/>
          </rPr>
          <t>هل يستخدم المشروع المواد والألوان والأنماط بشكل فعال يعكس الطابع المعماري للمصدر؟</t>
        </r>
        <r>
          <rPr>
            <sz val="9"/>
            <color indexed="81"/>
            <rFont val="Tajawal"/>
          </rPr>
          <t xml:space="preserve">
</t>
        </r>
      </text>
    </comment>
    <comment ref="B103" authorId="0" shapeId="0" xr:uid="{DC2112B8-75A8-492E-B67C-CB455920CF4A}">
      <text>
        <r>
          <rPr>
            <b/>
            <sz val="9"/>
            <color indexed="81"/>
            <rFont val="Tahoma"/>
            <family val="2"/>
          </rPr>
          <t xml:space="preserve">مقدم الطلب: </t>
        </r>
        <r>
          <rPr>
            <sz val="9"/>
            <color indexed="81"/>
            <rFont val="Tahoma"/>
            <family val="2"/>
          </rPr>
          <t xml:space="preserve">يرجى وضع علامة في المربع الموجود في هذا العمود إذا كان مشروعك يتوافق مع متطلبات المعايير.
 قدّم أدلة في تقديم الطلب الخاص بك.
</t>
        </r>
      </text>
    </comment>
    <comment ref="J103" authorId="0" shapeId="0" xr:uid="{1D053EB1-A6AF-426A-B3C7-D99AC2D3EC55}">
      <text>
        <r>
          <rPr>
            <b/>
            <sz val="9"/>
            <color theme="1"/>
            <rFont val="Tajawal"/>
          </rPr>
          <t>لإدراج رسومات تخطيطية أو مرفقات أخرى في هذا الملف:</t>
        </r>
        <r>
          <rPr>
            <sz val="9"/>
            <color theme="1"/>
            <rFont val="Tajawal"/>
          </rPr>
          <t xml:space="preserve">
1. في شريط Excel، انتقل إلى: إدراج/نص/كائن.
2. حدد علامة تبويب "إنشاء من ملف" واختر زر "العرض كأيقونة".
3. حدد ملفك باختيار زر "تصفح".
4. بعد تأكيد اختياراتك باستخدام "OK"، غيّر حجم الأيقونة وحدِّد موقعها بجوار التعليق ذي الصلة، في عمود المرفقات (📎).</t>
        </r>
      </text>
    </comment>
    <comment ref="C104" authorId="0" shapeId="0" xr:uid="{E56BD8D1-19F9-4B46-B0A1-12C8F663DEC7}">
      <text>
        <r>
          <rPr>
            <b/>
            <sz val="9"/>
            <color indexed="81"/>
            <rFont val="Tajawal"/>
          </rPr>
          <t>هل يستخدم المشروع العناصر المعمارية بحسب وظيفتها الفعلية، ويتجنب التطبيق السطحي للزخارف؟</t>
        </r>
      </text>
    </comment>
    <comment ref="C107" authorId="0" shapeId="0" xr:uid="{A9BEC5DF-B1B3-4196-BA4F-1A92E205505E}">
      <text>
        <r>
          <rPr>
            <b/>
            <sz val="9"/>
            <color indexed="81"/>
            <rFont val="Tajawal"/>
          </rPr>
          <t>هل استخدام المواد في المشروع مناسب لنطاقه العمراني وبيئته المناخية؟</t>
        </r>
      </text>
    </comment>
    <comment ref="C110" authorId="0" shapeId="0" xr:uid="{2BF0D920-EF37-47D6-B5BE-8AACD30BEAAB}">
      <text>
        <r>
          <rPr>
            <b/>
            <sz val="9"/>
            <color indexed="81"/>
            <rFont val="Tajawal"/>
          </rPr>
          <t>هل يساهم المشروع بشكل إيجابي في البيئة الطبيعية المحيطة؟</t>
        </r>
      </text>
    </comment>
    <comment ref="C113" authorId="0" shapeId="0" xr:uid="{EB20775B-170E-49AA-98A8-8178473D6ABB}">
      <text>
        <r>
          <rPr>
            <b/>
            <sz val="9"/>
            <color indexed="81"/>
            <rFont val="Tajawal"/>
          </rPr>
          <t>هل يتفاعل المشروع بشكل جيد ويُسهم بشكل إيجابي مع المجال العام؟</t>
        </r>
      </text>
    </comment>
    <comment ref="C116" authorId="0" shapeId="0" xr:uid="{95279C16-C371-4587-B113-B6FCD31A3F82}">
      <text>
        <r>
          <rPr>
            <b/>
            <sz val="9"/>
            <color indexed="81"/>
            <rFont val="Tajawal"/>
          </rPr>
          <t>هل يولي المشروع اهتمامًا وثيقًا بتصميم جميع عناصر البناء الثانوية وينسقها بعناية؟</t>
        </r>
      </text>
    </comment>
    <comment ref="C119" authorId="0" shapeId="0" xr:uid="{EC7997AC-04BA-4A70-82EA-8E71D4833F94}">
      <text>
        <r>
          <rPr>
            <b/>
            <sz val="9"/>
            <color indexed="81"/>
            <rFont val="Tajawal"/>
          </rPr>
          <t>هل يُسهم المشروع في تحسين المشهد البصري العام للنطاق العمراني الذي يقع فيه ويعزز من شخصيته؟</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<sst xmlns="http://schemas.openxmlformats.org/spreadsheetml/2006/main" count="537" uniqueCount="262">
  <si>
    <t>أولاً</t>
  </si>
  <si>
    <t>المتطلبات الأساسية</t>
  </si>
  <si>
    <t>الوصف</t>
  </si>
  <si>
    <t>الصيغة</t>
  </si>
  <si>
    <t>متوفر</t>
  </si>
  <si>
    <t>ملاحظات</t>
  </si>
  <si>
    <t>موقع المشروع</t>
  </si>
  <si>
    <t>موقع المشروع مع تحديد حدود الموقع.</t>
  </si>
  <si>
    <t>KMZ</t>
  </si>
  <si>
    <t>¨</t>
  </si>
  <si>
    <t>قائمة التحقق من الامتثال لتطبيق عمارة مكة المكرمة</t>
  </si>
  <si>
    <t>تعبئة نموذج قائمة التحقق من الامتثال لتطبيق عمارة مكة المكرمة: صفحة قائمة متطلبات التقديم (عمود التقييم الذاتي فقط)، صفحة معلومات المشروع، وصفحة قائمة التحقق (عمود التقييم الذاتي فقط).</t>
  </si>
  <si>
    <t>PDF
XLSX</t>
  </si>
  <si>
    <t>مخطط الموقع العام</t>
  </si>
  <si>
    <t>يوضح حدود موقع المشروع مع إظهار الطرق والمناطق المحيطة به، ومداخل ومخارج واستعمالات المشروع.</t>
  </si>
  <si>
    <t>PDF</t>
  </si>
  <si>
    <t>مخطط المساقط المعمارية</t>
  </si>
  <si>
    <t>مخططات المساقط المعمارية لجميع الطوابق، مع إظهار المداخل والفتحات والاستخدامات ومواقع الخدمات.</t>
  </si>
  <si>
    <t>مخطط الواجهات المعمارية</t>
  </si>
  <si>
    <t>مخططات لجميع الواجهات المعمارية بحيث توضح جميع تفاصيل العناصر المعمارية (وأي عناصر لأنظمة هندسية في حال ظهورها على الواجهات وأسطح المباني مثل: الأنظمة الإلكتروميكانيكية، وأنظمة الصرف الصحي)، مع توضيح ارتفاع مبنى مجاور واحد على الأقل في كل اتجاه من المشروع.</t>
  </si>
  <si>
    <t>مخطط القطاعات الرأسية</t>
  </si>
  <si>
    <t>مخططات القطاعات الرأسية بحيث توضح العناصر المعمارية  مع اظهار مبنى مجاور واحد على الأقل في كل اتجاه من المشروع.</t>
  </si>
  <si>
    <t>مناظير معمارية</t>
  </si>
  <si>
    <t>مناظير ثلاثية الأبعاد بجودة عالية الوضوح (لا تقل عن 1280p X 720px HD) توضح شكل المبنى من مستوى عين الإنسان ومستوى عين الطائر توضح جميع عناصر المشروع والمواد المستخدمة بها.</t>
  </si>
  <si>
    <t>JPG</t>
  </si>
  <si>
    <t xml:space="preserve"> عناصر المجال العام</t>
  </si>
  <si>
    <t>نماذج تصاميم عناصر المجال العام مثل أعمدة الإنارة، والمقاعد، واللوحات التجارية والإرشادية وغيرها من العناصر العمرانية.</t>
  </si>
  <si>
    <t>آلية تقديم ملفات الرسومات الهندسية</t>
  </si>
  <si>
    <t>جميع ملفات التصميم يجب تقديمها باستخدام منهجيات نمذجة معلومات البناء (BIM – LOD200)، عن طريق برنامج الريفيت.</t>
  </si>
  <si>
    <t>RVT</t>
  </si>
  <si>
    <t>شروحات للفكرة التصميمية</t>
  </si>
  <si>
    <t>رسومات توضيحية وشروحات للأفكار التصميمية المقتبسة من عناصر عمارة مكة المكرمة.</t>
  </si>
  <si>
    <t>قائمة المواد</t>
  </si>
  <si>
    <t>قائمة توضح مواصفات وألوان المواد المستخدمة على العناصر المعمارية والواجهات المعمارية وعناصر المجال العام.</t>
  </si>
  <si>
    <t>ثانياً:</t>
  </si>
  <si>
    <t>مستندات إضافية</t>
  </si>
  <si>
    <t>الدراسات الثانوية</t>
  </si>
  <si>
    <t>دراسات وتقارير داعمة أخرى توضح تفاصيل تطوير مراحل التصميم والتطوير بشكل عام في المنطقة، مثل التعامل مع عوامل المناخ وكيفية التخفيف من حدتها، أنظمة التظليل المستخدمة، وغيرها من المعلومات.</t>
  </si>
  <si>
    <t>فيديو تعريفي للمشروع</t>
  </si>
  <si>
    <t>فيديو تعريفي للمشروع  يوضح واجاهات المبنى/المباني من عدة زواية مختلفة.</t>
  </si>
  <si>
    <t>MP4</t>
  </si>
  <si>
    <r>
      <t xml:space="preserve">معلومات المشروع 
</t>
    </r>
    <r>
      <rPr>
        <i/>
        <sz val="10"/>
        <rFont val="Tajawal"/>
      </rPr>
      <t>(يتم تعبئتها من قبل مقدم الطلب)</t>
    </r>
  </si>
  <si>
    <t>اسم المشروع</t>
  </si>
  <si>
    <t>فندق، تجاري - احمد محمد - الشبيكة</t>
  </si>
  <si>
    <t>مالك المشروع:</t>
  </si>
  <si>
    <t>الهوية الوطنية:</t>
  </si>
  <si>
    <t>مقدم الطلب:</t>
  </si>
  <si>
    <t>رقم السجل التجاري:</t>
  </si>
  <si>
    <t>تاريخ التقديم:</t>
  </si>
  <si>
    <t>راجعه:</t>
  </si>
  <si>
    <t>رقم التواصل:</t>
  </si>
  <si>
    <t>البريد الالكتروني:</t>
  </si>
  <si>
    <t>رقم صك الملكية:</t>
  </si>
  <si>
    <t>تاريخ الصك:</t>
  </si>
  <si>
    <t>رقم المخطط:</t>
  </si>
  <si>
    <t>رقم القطعة:</t>
  </si>
  <si>
    <t>اسم الحي:</t>
  </si>
  <si>
    <t>اسم الشارع:</t>
  </si>
  <si>
    <t>الاستعمال الرئيسي:</t>
  </si>
  <si>
    <t>الاستعمال الفرعي:</t>
  </si>
  <si>
    <t>عدد الأدوار:</t>
  </si>
  <si>
    <t xml:space="preserve">احداثيات الموقع: </t>
  </si>
  <si>
    <t>المصدر المعماري:</t>
  </si>
  <si>
    <t>ختم مقدم الطلب</t>
  </si>
  <si>
    <t>موقع المشروع:</t>
  </si>
  <si>
    <t>مساحة الأرض:</t>
  </si>
  <si>
    <t>نطاق التطوير:</t>
  </si>
  <si>
    <r>
      <t>عدد المرفقات</t>
    </r>
    <r>
      <rPr>
        <i/>
        <sz val="12"/>
        <rFont val="Tajawal"/>
      </rPr>
      <t>:</t>
    </r>
  </si>
  <si>
    <r>
      <rPr>
        <b/>
        <sz val="28"/>
        <color theme="0"/>
        <rFont val="Tajawal"/>
      </rPr>
      <t xml:space="preserve">1 </t>
    </r>
    <r>
      <rPr>
        <b/>
        <sz val="10"/>
        <color theme="0"/>
        <rFont val="Tajawal"/>
      </rPr>
      <t>المحاور التوجيهية</t>
    </r>
  </si>
  <si>
    <t>معرّف</t>
  </si>
  <si>
    <t>التقييم الذاتي</t>
  </si>
  <si>
    <t>الموجهات التصميمية</t>
  </si>
  <si>
    <t>الأولوية</t>
  </si>
  <si>
    <t>الوزن %</t>
  </si>
  <si>
    <t>التقييم</t>
  </si>
  <si>
    <t>الحالة</t>
  </si>
  <si>
    <t>التاريخ</t>
  </si>
  <si>
    <t>التعليق والشروط</t>
  </si>
  <si>
    <t>📎</t>
  </si>
  <si>
    <t>مراجع من قبل:</t>
  </si>
  <si>
    <t>الأعمدة المساعدة</t>
  </si>
  <si>
    <t>ب1</t>
  </si>
  <si>
    <t>الوحدانية</t>
  </si>
  <si>
    <t>منخفضة</t>
  </si>
  <si>
    <t>مرتفعة =</t>
  </si>
  <si>
    <t xml:space="preserve">مرتفعة لا ينطبق = </t>
  </si>
  <si>
    <t>مرتفعة ممتثل =</t>
  </si>
  <si>
    <t>ب2</t>
  </si>
  <si>
    <t>الحرم</t>
  </si>
  <si>
    <t xml:space="preserve">مرتفعة ممتثل بشروط = </t>
  </si>
  <si>
    <t>ب3</t>
  </si>
  <si>
    <t>الخشوع</t>
  </si>
  <si>
    <t>متوسطة =</t>
  </si>
  <si>
    <t>متوسطة لا ينطبق =</t>
  </si>
  <si>
    <t>متوسطة ممتثل =</t>
  </si>
  <si>
    <t>ب4</t>
  </si>
  <si>
    <t>الحركة</t>
  </si>
  <si>
    <t>متوسطة ممتثل بشروط =</t>
  </si>
  <si>
    <t>نسبة المعايير المرتفعة (لا ينطبق)=</t>
  </si>
  <si>
    <t>ب5</t>
  </si>
  <si>
    <t>الطبيعة</t>
  </si>
  <si>
    <t>نسبة المعايير المتوسطة (لا ينطبق)=</t>
  </si>
  <si>
    <t>إجمالي نسبة تقييم المعايير مرتفعة الأولوية=</t>
  </si>
  <si>
    <t>ب6</t>
  </si>
  <si>
    <t>التجديد</t>
  </si>
  <si>
    <t>إجمالي نسبة تقييم المعايير متوسطة ومنخفضة الأولوية=</t>
  </si>
  <si>
    <t>النسبة الإجمالية</t>
  </si>
  <si>
    <t>النسبة الفرعية</t>
  </si>
  <si>
    <r>
      <rPr>
        <b/>
        <sz val="28"/>
        <color theme="0"/>
        <rFont val="Tajawal"/>
      </rPr>
      <t>2</t>
    </r>
    <r>
      <rPr>
        <sz val="10"/>
        <color theme="0"/>
        <rFont val="Tajawal"/>
      </rPr>
      <t xml:space="preserve"> </t>
    </r>
    <r>
      <rPr>
        <b/>
        <sz val="10"/>
        <color theme="0"/>
        <rFont val="Tajawal"/>
      </rPr>
      <t>نطاقات التطوير</t>
    </r>
  </si>
  <si>
    <t>ج1</t>
  </si>
  <si>
    <t>المصادر المعمارية</t>
  </si>
  <si>
    <t>مرتفعة</t>
  </si>
  <si>
    <t>ج2</t>
  </si>
  <si>
    <t>التدرج في الأهمية</t>
  </si>
  <si>
    <t>متوسطة</t>
  </si>
  <si>
    <t>ج3</t>
  </si>
  <si>
    <t>وجهة المبنى</t>
  </si>
  <si>
    <t>ج4</t>
  </si>
  <si>
    <t xml:space="preserve">الارتفاع  </t>
  </si>
  <si>
    <t>ج5</t>
  </si>
  <si>
    <t>درجة استدامة المبنى</t>
  </si>
  <si>
    <t>ج6</t>
  </si>
  <si>
    <t>حدود المبنى</t>
  </si>
  <si>
    <t>ج7</t>
  </si>
  <si>
    <t>حركة السير</t>
  </si>
  <si>
    <t>ج8</t>
  </si>
  <si>
    <t>الرؤية والإطلالة</t>
  </si>
  <si>
    <r>
      <rPr>
        <b/>
        <sz val="28"/>
        <color theme="0"/>
        <rFont val="Tajawal"/>
      </rPr>
      <t>3</t>
    </r>
    <r>
      <rPr>
        <sz val="11"/>
        <color theme="0"/>
        <rFont val="Tajawal"/>
      </rPr>
      <t xml:space="preserve"> </t>
    </r>
    <r>
      <rPr>
        <b/>
        <sz val="12"/>
        <color theme="0"/>
        <rFont val="Tajawal"/>
      </rPr>
      <t>مصادر عمارة مكة المكرمة</t>
    </r>
  </si>
  <si>
    <t>د1</t>
  </si>
  <si>
    <t>العمل مع المصادر</t>
  </si>
  <si>
    <t>د1.1 المقياس والتناسب</t>
  </si>
  <si>
    <t>د1.2 التجريد</t>
  </si>
  <si>
    <t>د1.3 التكيُّف</t>
  </si>
  <si>
    <t>د1.4 الوظيفة</t>
  </si>
  <si>
    <t>د1.5 الدمج بين المصادر المعمارية</t>
  </si>
  <si>
    <t>لا ينطبق</t>
  </si>
  <si>
    <t>د2</t>
  </si>
  <si>
    <t>العناصر العامة</t>
  </si>
  <si>
    <t>د2.1 الخصائص الرئيسية</t>
  </si>
  <si>
    <t>د2.2 نسب الواجهة</t>
  </si>
  <si>
    <t>د2.3 نسبة فتحات النوافذ إلى الحوائط</t>
  </si>
  <si>
    <t>د2.4 نسب الفتحات</t>
  </si>
  <si>
    <t>د2.5 التكوين</t>
  </si>
  <si>
    <t>د3</t>
  </si>
  <si>
    <t>عناصر قاعدة المبنى</t>
  </si>
  <si>
    <t>د3.1 المداخل</t>
  </si>
  <si>
    <t>د3.2 واجهات المحلات التجارية</t>
  </si>
  <si>
    <t>د3.3 الأروقة</t>
  </si>
  <si>
    <t>د3.4 المحيط الخارجي للمبنى</t>
  </si>
  <si>
    <t>د4</t>
  </si>
  <si>
    <t>عناصر وسط المبنى</t>
  </si>
  <si>
    <t>د4.1 الفواصل الجدارية</t>
  </si>
  <si>
    <t>د4.2 النوافذ والفتحات</t>
  </si>
  <si>
    <t>د4.3 العناصر  البارزة</t>
  </si>
  <si>
    <t>د4.4 العناصر  الغائرة</t>
  </si>
  <si>
    <t>د4.5 السواتر والتظليل</t>
  </si>
  <si>
    <t>د4.6 سمات أركان المبنى</t>
  </si>
  <si>
    <t>د5</t>
  </si>
  <si>
    <t>عناصر قمة المبنى</t>
  </si>
  <si>
    <t>د5.1 منظر السطح</t>
  </si>
  <si>
    <t>د5.2 عناصر السطح</t>
  </si>
  <si>
    <t>دـ5.3 سترة سطح المبنى</t>
  </si>
  <si>
    <t>د6</t>
  </si>
  <si>
    <t>الزخارف والعناصر الأخرى</t>
  </si>
  <si>
    <t>د6.1 المواد</t>
  </si>
  <si>
    <t>د6.2 الألوان</t>
  </si>
  <si>
    <t xml:space="preserve">د6.3 الأنماط والزخارف </t>
  </si>
  <si>
    <r>
      <rPr>
        <b/>
        <sz val="28"/>
        <color theme="0"/>
        <rFont val="Tajawal"/>
      </rPr>
      <t>4</t>
    </r>
    <r>
      <rPr>
        <sz val="11"/>
        <color theme="1"/>
        <rFont val="Tajawal"/>
      </rPr>
      <t xml:space="preserve"> </t>
    </r>
    <r>
      <rPr>
        <b/>
        <sz val="12"/>
        <color theme="0"/>
        <rFont val="Tajawal"/>
      </rPr>
      <t>الإرشادات الوقائية</t>
    </r>
  </si>
  <si>
    <t>هـ1</t>
  </si>
  <si>
    <t>السطحية في التعامل مع العناصر المعمارية</t>
  </si>
  <si>
    <t>هـ2</t>
  </si>
  <si>
    <t>إستخدام مواد غير مناسبة/ موائمة</t>
  </si>
  <si>
    <t>هـ3</t>
  </si>
  <si>
    <t>إهمال في المساحات المفتوحة</t>
  </si>
  <si>
    <t>هـ4</t>
  </si>
  <si>
    <t>مجال عام مهمل</t>
  </si>
  <si>
    <t>هـ5</t>
  </si>
  <si>
    <t>عناصر بناء غير متسقة</t>
  </si>
  <si>
    <t>هـ6</t>
  </si>
  <si>
    <t>التلوث البصري</t>
  </si>
  <si>
    <r>
      <t xml:space="preserve">مراجعة شركة كدانة للتنمية والتطوير
</t>
    </r>
    <r>
      <rPr>
        <i/>
        <sz val="12"/>
        <rFont val="Tajawal"/>
      </rPr>
      <t xml:space="preserve"> </t>
    </r>
    <r>
      <rPr>
        <i/>
        <sz val="10"/>
        <rFont val="Tajawal"/>
      </rPr>
      <t>(يتم تعبئتها من قبل الإدارة المعنية بشركة كدانة)</t>
    </r>
  </si>
  <si>
    <t>تاريخ الاستلام:</t>
  </si>
  <si>
    <t>مراجعة من قبل:</t>
  </si>
  <si>
    <t>ملاحظات عامة:</t>
  </si>
  <si>
    <t>تاريخ المراجعة 1:</t>
  </si>
  <si>
    <t>-</t>
  </si>
  <si>
    <t>تاريخ المراجعة 2:</t>
  </si>
  <si>
    <t>تاريخ المراجعة 3:</t>
  </si>
  <si>
    <t>تاريخ ارسال الطلب للهيئة الملكية</t>
  </si>
  <si>
    <r>
      <t xml:space="preserve">مراجعة الجهات المعنية 
</t>
    </r>
    <r>
      <rPr>
        <i/>
        <sz val="12"/>
        <rFont val="Tajawal"/>
      </rPr>
      <t xml:space="preserve"> </t>
    </r>
    <r>
      <rPr>
        <i/>
        <sz val="10"/>
        <rFont val="Tajawal"/>
      </rPr>
      <t>(يتم تعبئتها من قبل الجهات المعنية بالمراجعة والتقييم)</t>
    </r>
  </si>
  <si>
    <t>رقم الطلب:</t>
  </si>
  <si>
    <t>ملاحظات:</t>
  </si>
  <si>
    <t>HMM  Studio</t>
  </si>
  <si>
    <t>RCMC Studio</t>
  </si>
  <si>
    <t>نتائج تقييم امتثال تطبيق عمارة مكة المكرمة</t>
  </si>
  <si>
    <t>الموجهات المطلوبة</t>
  </si>
  <si>
    <t>النسبة المطلوبة %</t>
  </si>
  <si>
    <t>التقييم %</t>
  </si>
  <si>
    <t xml:space="preserve">نسبة  الامتثال للموجهات المرتفعة </t>
  </si>
  <si>
    <t xml:space="preserve">نسبة الامتثال للموجهات المتوسطة </t>
  </si>
  <si>
    <t>النسبة الإجمالية للامتثال</t>
  </si>
  <si>
    <t>تاريخ الموافقة:</t>
  </si>
  <si>
    <t>شهادة امتثال تطبيق عمارة مكة المكرمة</t>
  </si>
  <si>
    <t>صورة جوية للموقع:</t>
  </si>
  <si>
    <t>بيانات الشهادة:</t>
  </si>
  <si>
    <t>رقم الشهادة</t>
  </si>
  <si>
    <t>رقم الطلب</t>
  </si>
  <si>
    <t>عدد المرفقات</t>
  </si>
  <si>
    <t>تاريخ الإصدار</t>
  </si>
  <si>
    <t>00/00/00</t>
  </si>
  <si>
    <t>الشروط والملاحظات:</t>
  </si>
  <si>
    <t>معلومات المشروع:</t>
  </si>
  <si>
    <t>• أي تعديل أو إجراء على هذه الشهادة أو مرفقاتها تعد لاغية.
• لا يسمـح بالبـــــدء بأعـمــــــال البـنـــــــاء في المـوقــع قـبـــل الحصــول على التصــاريح اللازمة من الإدارة المختصة بأمانة العاصمة المقدسة.
• تلتزم الجهة المصممة للواجهات المعمارية بتطبيق الموجهات التصميمية لعمارة مكة المكرمة.
• أصدرت هذه الشهادة لغرض مطابقة المشروع لعمارة مكة المكرمة، ولا تعتبر موافقة على البدء بالأعمال ما لم تستوف بقية الإجراءات، ولا يمكن استخدامها لغير الغرض الذي اصدرت لأجله.</t>
  </si>
  <si>
    <t>مالك المشروع</t>
  </si>
  <si>
    <t>الهوية الوطنية</t>
  </si>
  <si>
    <t>رقم التواصل</t>
  </si>
  <si>
    <t>البريد الإكتروني</t>
  </si>
  <si>
    <t>رقم الصك</t>
  </si>
  <si>
    <t>تاريخ الصك</t>
  </si>
  <si>
    <t>رقم المخطط</t>
  </si>
  <si>
    <t>رقم القطعة</t>
  </si>
  <si>
    <t>مساحة المشروع</t>
  </si>
  <si>
    <t>مقدم الطلب</t>
  </si>
  <si>
    <t>اسم الحي</t>
  </si>
  <si>
    <t>اسم الشارع</t>
  </si>
  <si>
    <t>الاستعمال الرئيسي</t>
  </si>
  <si>
    <t>الاستعمال الفرعي</t>
  </si>
  <si>
    <t>الاعتماد:</t>
  </si>
  <si>
    <t>þ</t>
  </si>
  <si>
    <t>التوسعة السعودية الثانية مسجد الحرام</t>
  </si>
  <si>
    <t>المناظر الطبيعية</t>
  </si>
  <si>
    <t>العمارة التقليدية</t>
  </si>
  <si>
    <t>شدة التبطيق</t>
  </si>
  <si>
    <t>النسبة المئوية المطلوبة</t>
  </si>
  <si>
    <t>مرتفع</t>
  </si>
  <si>
    <t>طبيعي</t>
  </si>
  <si>
    <t>منخفض</t>
  </si>
  <si>
    <t>قوائم التحقق من صحة البيانات</t>
  </si>
  <si>
    <t>Data validation</t>
  </si>
  <si>
    <t xml:space="preserve">أقل نسبة إمتثال </t>
  </si>
  <si>
    <t>ممتثل</t>
  </si>
  <si>
    <t>التوسعة السعودية الثانية للمسجد الحرام</t>
  </si>
  <si>
    <t>منطقة امتداد المسجد الحرام</t>
  </si>
  <si>
    <t>المصدر المعماري</t>
  </si>
  <si>
    <t>الموقع</t>
  </si>
  <si>
    <t>داخل طريق الدائري الثاني</t>
  </si>
  <si>
    <t>أقل نسبة التزام مقبولة</t>
  </si>
  <si>
    <t>ممتثل بشروط</t>
  </si>
  <si>
    <t>المحاور الرئيسية</t>
  </si>
  <si>
    <t>المنطقة الواقعة بين طريق الدائري الثاني والدائري الثالث</t>
  </si>
  <si>
    <t>غير ممتثل</t>
  </si>
  <si>
    <t>مداخل المدينة</t>
  </si>
  <si>
    <t>المنطقة الواقعة بين طريق الدائري الثالث والدائري الرابع</t>
  </si>
  <si>
    <t>مراكز النمو العمراني</t>
  </si>
  <si>
    <t xml:space="preserve">مشعر منى </t>
  </si>
  <si>
    <t>خارج الطريق الدائري الرابع</t>
  </si>
  <si>
    <t>مناطق العمران بالمدينة</t>
  </si>
  <si>
    <t>خارج حد النمو العمراني 1450هـ</t>
  </si>
  <si>
    <t>مسارات الحجاج</t>
  </si>
  <si>
    <t>مشعر مزدلفة</t>
  </si>
  <si>
    <t>مشعر عرفات</t>
  </si>
  <si>
    <t xml:space="preserve">حمى المشاعر المقدسة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</si>
</sst>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F800]dddd\,\ mmmm\ dd\,\ yyyy"/>
    <numFmt numFmtId="165" formatCode="00000"/>
    <numFmt numFmtId="166" formatCode="0.000"/>
    <numFmt numFmtId="167" formatCode="[$-409]d\-mmm\-yyyy;@"/>
    <numFmt numFmtId="168" formatCode="\•\ 0* ;\•\ \-0* ;\•\ 0* ;\•\ @"/>
    <numFmt numFmtId="169" formatCode="_(* #,##0.0_);_(* \(#,##0.0\);_(* &quot;-&quot;??_);_(@_)"/>
    <numFmt numFmtId="170" formatCode="0.0%"/>
    <numFmt numFmtId="171" formatCode="0.000%"/>
    <numFmt numFmtId="172" formatCode="[$-409]d/mmm/yyyy;@"/>
  </numFmts>
  <fonts count="77">
    <font>
      <sz val="11"/>
      <color theme="1"/>
      <name val="Tajawal"/>
      <family val="2"/>
      <scheme val="minor"/>
    </font>
    <font>
      <sz val="8"/>
      <name val="Tajawal"/>
      <family val="2"/>
      <scheme val="minor"/>
    </font>
    <font>
      <sz val="9"/>
      <color indexed="81"/>
      <name val="Tahoma"/>
      <family val="2"/>
    </font>
    <font>
      <b/>
      <sz val="9"/>
      <color indexed="81"/>
      <name val="Tahoma"/>
      <family val="2"/>
    </font>
    <font>
      <sz val="10"/>
      <color theme="1"/>
      <name val="Tajawal"/>
    </font>
    <font>
      <sz val="11"/>
      <color theme="1"/>
      <name val="Tajawal"/>
    </font>
    <font>
      <b/>
      <sz val="12"/>
      <color theme="1"/>
      <name val="Tajawal"/>
    </font>
    <font>
      <b/>
      <sz val="18"/>
      <color theme="1"/>
      <name val="Tajawal"/>
    </font>
    <font>
      <b/>
      <sz val="10"/>
      <name val="Tajawal"/>
    </font>
    <font>
      <sz val="8"/>
      <name val="Tajawal"/>
    </font>
    <font>
      <b/>
      <sz val="11"/>
      <color theme="1"/>
      <name val="Tajawal"/>
    </font>
    <font>
      <sz val="10"/>
      <name val="Tajawal"/>
    </font>
    <font>
      <b/>
      <sz val="10"/>
      <color theme="0"/>
      <name val="Tajawal"/>
    </font>
    <font>
      <sz val="10"/>
      <color theme="0"/>
      <name val="Tajawal"/>
    </font>
    <font>
      <b/>
      <sz val="12"/>
      <color theme="0"/>
      <name val="Tajawal"/>
    </font>
    <font>
      <b/>
      <sz val="28"/>
      <color theme="0"/>
      <name val="Tajawal"/>
    </font>
    <font>
      <sz val="12"/>
      <color rgb="FF00ACA9"/>
      <name val="Tajawal"/>
    </font>
    <font>
      <b/>
      <sz val="9"/>
      <color rgb="FF00ACA9"/>
      <name val="Tajawal"/>
    </font>
    <font>
      <b/>
      <sz val="12"/>
      <color rgb="FF3C3C3B"/>
      <name val="Tajawal"/>
    </font>
    <font>
      <b/>
      <sz val="12"/>
      <color rgb="FF00ACA9"/>
      <name val="Tajawal"/>
    </font>
    <font>
      <b/>
      <sz val="9"/>
      <color theme="0"/>
      <name val="Tajawal"/>
    </font>
    <font>
      <sz val="9"/>
      <color theme="0"/>
      <name val="Tajawal"/>
    </font>
    <font>
      <sz val="8"/>
      <color rgb="FF3C3C3B"/>
      <name val="Tajawal"/>
    </font>
    <font>
      <sz val="9"/>
      <color rgb="FF3C3C3B"/>
      <name val="Tajawal"/>
    </font>
    <font>
      <sz val="9"/>
      <color rgb="FF575756"/>
      <name val="Tajawal"/>
    </font>
    <font>
      <b/>
      <sz val="9"/>
      <color rgb="FF3C3C3B"/>
      <name val="Tajawal"/>
    </font>
    <font>
      <b/>
      <sz val="9"/>
      <color rgb="FFDEC35F"/>
      <name val="Tajawal"/>
    </font>
    <font>
      <b/>
      <sz val="12"/>
      <color rgb="FFDEC35F"/>
      <name val="Tajawal"/>
    </font>
    <font>
      <sz val="12"/>
      <color rgb="FFB0D090"/>
      <name val="Tajawal"/>
    </font>
    <font>
      <b/>
      <sz val="12"/>
      <color rgb="FFC00000"/>
      <name val="Tajawal"/>
    </font>
    <font>
      <b/>
      <sz val="12"/>
      <color rgb="FFB0D090"/>
      <name val="Tajawal"/>
    </font>
    <font>
      <sz val="9"/>
      <color rgb="FFED6D67"/>
      <name val="Tajawal"/>
    </font>
    <font>
      <b/>
      <sz val="12"/>
      <color rgb="FFFF0000"/>
      <name val="Tajawal"/>
    </font>
    <font>
      <b/>
      <sz val="9"/>
      <color rgb="FF575756"/>
      <name val="Tajawal"/>
    </font>
    <font>
      <sz val="10"/>
      <color rgb="FF575756"/>
      <name val="Tajawal"/>
    </font>
    <font>
      <b/>
      <sz val="10"/>
      <color rgb="FF575756"/>
      <name val="Tajawal"/>
    </font>
    <font>
      <sz val="9"/>
      <color theme="1"/>
      <name val="Tajawal"/>
    </font>
    <font>
      <sz val="10"/>
      <color theme="2"/>
      <name val="Tajawal"/>
    </font>
    <font>
      <sz val="11"/>
      <color theme="0"/>
      <name val="Tajawal"/>
    </font>
    <font>
      <sz val="9"/>
      <color rgb="FF3C3C3B"/>
      <name val="Wingdings"/>
      <charset val="2"/>
    </font>
    <font>
      <b/>
      <sz val="12"/>
      <color rgb="FFDEC35F"/>
      <name val="Wingdings"/>
      <charset val="2"/>
    </font>
    <font>
      <b/>
      <sz val="12"/>
      <color rgb="FFB0D090"/>
      <name val="Wingdings"/>
      <charset val="2"/>
    </font>
    <font>
      <b/>
      <sz val="9"/>
      <color indexed="81"/>
      <name val="Tajawal"/>
    </font>
    <font>
      <sz val="9"/>
      <color indexed="81"/>
      <name val="Tajawal"/>
    </font>
    <font>
      <b/>
      <sz val="9"/>
      <color theme="1"/>
      <name val="Tajawal"/>
    </font>
    <font>
      <sz val="10"/>
      <color theme="0" tint="-0.34998626667073579"/>
      <name val="Tajawal"/>
    </font>
    <font>
      <i/>
      <sz val="10"/>
      <name val="Tajawal"/>
    </font>
    <font>
      <sz val="11"/>
      <color theme="1"/>
      <name val="Tajawal"/>
      <family val="2"/>
      <scheme val="minor"/>
    </font>
    <font>
      <b/>
      <sz val="9"/>
      <color rgb="FF00ACA9"/>
      <name val="Wingdings"/>
      <charset val="2"/>
    </font>
    <font>
      <b/>
      <sz val="9"/>
      <color rgb="FFDEC35F"/>
      <name val="Wingdings"/>
      <charset val="2"/>
    </font>
    <font>
      <b/>
      <sz val="9"/>
      <color rgb="FFB0D090"/>
      <name val="Tajawal"/>
    </font>
    <font>
      <b/>
      <sz val="9"/>
      <color rgb="FFB0D090"/>
      <name val="Wingdings"/>
      <charset val="2"/>
    </font>
    <font>
      <b/>
      <sz val="9"/>
      <color rgb="FFED6D67"/>
      <name val="Tajawal"/>
    </font>
    <font>
      <b/>
      <sz val="9"/>
      <color rgb="FFED6D67"/>
      <name val="Wingdings"/>
      <charset val="2"/>
    </font>
    <font>
      <b/>
      <sz val="12"/>
      <name val="Tajawal"/>
    </font>
    <font>
      <i/>
      <sz val="12"/>
      <name val="Tajawal"/>
    </font>
    <font>
      <sz val="12"/>
      <name val="Tajawal"/>
    </font>
    <font>
      <sz val="12"/>
      <color theme="1"/>
      <name val="Tajawal"/>
      <family val="2"/>
      <scheme val="minor"/>
    </font>
    <font>
      <i/>
      <sz val="10"/>
      <color theme="1"/>
      <name val="Tajawal"/>
    </font>
    <font>
      <b/>
      <sz val="20"/>
      <color theme="2"/>
      <name val="Tajawal"/>
    </font>
    <font>
      <b/>
      <sz val="16"/>
      <color theme="2"/>
      <name val="Tajawal"/>
    </font>
    <font>
      <b/>
      <sz val="24"/>
      <color theme="2"/>
      <name val="Tajawal"/>
    </font>
    <font>
      <b/>
      <u/>
      <sz val="12"/>
      <color theme="3"/>
      <name val="Tajawal"/>
    </font>
    <font>
      <sz val="11"/>
      <color theme="1"/>
      <name val="Wingdings"/>
      <charset val="2"/>
    </font>
    <font>
      <b/>
      <sz val="11"/>
      <name val="Wingdings"/>
      <charset val="2"/>
    </font>
    <font>
      <sz val="9"/>
      <color indexed="81"/>
      <name val="Tajawal"/>
      <scheme val="major"/>
    </font>
    <font>
      <b/>
      <sz val="11"/>
      <color theme="1"/>
      <name val="Tajawal"/>
      <scheme val="minor"/>
    </font>
    <font>
      <sz val="11"/>
      <color rgb="FF00ACA9"/>
      <name val="Tajawal"/>
      <family val="2"/>
      <scheme val="minor"/>
    </font>
    <font>
      <b/>
      <sz val="9"/>
      <color indexed="81"/>
      <name val="Tajawal"/>
      <scheme val="major"/>
    </font>
    <font>
      <b/>
      <sz val="12"/>
      <color indexed="81"/>
      <name val="Tajawal"/>
      <scheme val="minor"/>
    </font>
    <font>
      <sz val="12"/>
      <color indexed="81"/>
      <name val="Tajawal"/>
      <scheme val="minor"/>
    </font>
    <font>
      <b/>
      <sz val="12"/>
      <color indexed="81"/>
      <name val="Tajawal"/>
      <scheme val="major"/>
    </font>
    <font>
      <sz val="12"/>
      <color theme="0" tint="-0.499984740745262"/>
      <name val="Tajawal"/>
    </font>
    <font>
      <sz val="9"/>
      <name val="Tajawal"/>
    </font>
    <font>
      <b/>
      <sz val="10"/>
      <color theme="1"/>
      <name val="Tajawal"/>
    </font>
    <font>
      <sz val="20"/>
      <color theme="2"/>
      <name val="Tajawal"/>
    </font>
    <font>
      <u/>
      <sz val="11"/>
      <color theme="10"/>
      <name val="Tajawal"/>
      <family val="2"/>
      <scheme val="minor"/>
    </font>
  </fonts>
  <fills count="10">
    <fill>
      <patternFill patternType="none"/>
    </fill>
    <fill>
      <patternFill patternType="gray125"/>
    </fill>
    <fill>
      <patternFill patternType="solid">
        <fgColor rgb="FF00ACA9"/>
        <bgColor indexed="64"/>
      </patternFill>
    </fill>
    <fill>
      <patternFill patternType="solid">
        <fgColor rgb="FFB0D090"/>
        <bgColor indexed="64"/>
      </patternFill>
    </fill>
    <fill>
      <patternFill patternType="solid">
        <fgColor rgb="FFED6D67"/>
        <bgColor indexed="64"/>
      </patternFill>
    </fill>
    <fill>
      <patternFill patternType="solid">
        <fgColor theme="0" tint="-0.14999847407452621"/>
        <bgColor indexed="64"/>
      </patternFill>
    </fill>
    <fill>
      <patternFill patternType="solid">
        <fgColor rgb="FFDEC35F"/>
        <bgColor indexed="64"/>
      </patternFill>
    </fill>
    <fill>
      <patternFill patternType="solid">
        <fgColor theme="0" tint="-4.9989318521683403E-2"/>
        <bgColor indexed="64"/>
      </patternFill>
    </fill>
    <fill>
      <patternFill patternType="solid">
        <fgColor theme="2"/>
        <bgColor indexed="64"/>
      </patternFill>
    </fill>
    <fill>
      <patternFill patternType="solid">
        <fgColor rgb="FFC00000"/>
        <bgColor indexed="64"/>
      </patternFill>
    </fill>
  </fills>
  <borders count="237">
    <border>
      <left/>
      <right/>
      <top/>
      <bottom/>
      <diagonal/>
    </border>
    <border>
      <left style="thin">
        <color rgb="FF00ACA9"/>
      </left>
      <right style="thin">
        <color rgb="FF00ACA9"/>
      </right>
      <top style="thin">
        <color rgb="FF00ACA9"/>
      </top>
      <bottom/>
      <diagonal/>
    </border>
    <border>
      <left style="thin">
        <color rgb="FFB0D090"/>
      </left>
      <right style="thin">
        <color rgb="FFB0D090"/>
      </right>
      <top style="thin">
        <color rgb="FFB0D090"/>
      </top>
      <bottom/>
      <diagonal/>
    </border>
    <border>
      <left style="thin">
        <color rgb="FFB0D090"/>
      </left>
      <right style="thin">
        <color rgb="FFB0D090"/>
      </right>
      <top/>
      <bottom style="thin">
        <color rgb="FFB0D090"/>
      </bottom>
      <diagonal/>
    </border>
    <border>
      <left style="thin">
        <color rgb="FFED6D67"/>
      </left>
      <right style="thin">
        <color rgb="FFED6D67"/>
      </right>
      <top/>
      <bottom style="thin">
        <color rgb="FFED6D67"/>
      </bottom>
      <diagonal/>
    </border>
    <border>
      <left style="thin">
        <color rgb="FF00ACA9"/>
      </left>
      <right style="thin">
        <color rgb="FF00ACA9"/>
      </right>
      <top/>
      <bottom style="thin">
        <color rgb="FF00ACA9"/>
      </bottom>
      <diagonal/>
    </border>
    <border>
      <left style="thin">
        <color rgb="FFB0D090"/>
      </left>
      <right style="thin">
        <color rgb="FFB0D090"/>
      </right>
      <top/>
      <bottom/>
      <diagonal/>
    </border>
    <border>
      <left style="thin">
        <color rgb="FFED6D67"/>
      </left>
      <right style="thin">
        <color rgb="FFED6D67"/>
      </right>
      <top style="thin">
        <color rgb="FFED6D67"/>
      </top>
      <bottom/>
      <diagonal/>
    </border>
    <border>
      <left style="thin">
        <color rgb="FFED6D67"/>
      </left>
      <right style="thin">
        <color rgb="FFED6D67"/>
      </right>
      <top style="dotted">
        <color rgb="FFED6D67"/>
      </top>
      <bottom style="thin">
        <color rgb="FFED6D67"/>
      </bottom>
      <diagonal/>
    </border>
    <border>
      <left style="thin">
        <color rgb="FFED6D67"/>
      </left>
      <right style="thin">
        <color rgb="FFED6D67"/>
      </right>
      <top style="dotted">
        <color rgb="FFED6D67"/>
      </top>
      <bottom style="dotted">
        <color rgb="FFED6D67"/>
      </bottom>
      <diagonal/>
    </border>
    <border>
      <left style="thin">
        <color rgb="FFED6D67"/>
      </left>
      <right style="thin">
        <color rgb="FFED6D67"/>
      </right>
      <top style="thin">
        <color rgb="FFED6D67"/>
      </top>
      <bottom style="dotted">
        <color rgb="FFED6D67"/>
      </bottom>
      <diagonal/>
    </border>
    <border>
      <left style="thin">
        <color rgb="FFED6D67"/>
      </left>
      <right style="thin">
        <color rgb="FFED6D67"/>
      </right>
      <top style="dotted">
        <color rgb="FFED6D67"/>
      </top>
      <bottom/>
      <diagonal/>
    </border>
    <border>
      <left style="thin">
        <color rgb="FFB0D090"/>
      </left>
      <right style="thin">
        <color rgb="FFB0D090"/>
      </right>
      <top style="dotted">
        <color rgb="FFB0D090"/>
      </top>
      <bottom style="thin">
        <color rgb="FFB0D090"/>
      </bottom>
      <diagonal/>
    </border>
    <border>
      <left style="thin">
        <color rgb="FFB0D090"/>
      </left>
      <right style="thin">
        <color rgb="FFB0D090"/>
      </right>
      <top style="dotted">
        <color rgb="FFB0D090"/>
      </top>
      <bottom style="dotted">
        <color rgb="FFB0D090"/>
      </bottom>
      <diagonal/>
    </border>
    <border>
      <left style="thin">
        <color rgb="FFB0D090"/>
      </left>
      <right style="thin">
        <color rgb="FFB0D090"/>
      </right>
      <top style="thin">
        <color rgb="FFB0D090"/>
      </top>
      <bottom style="dotted">
        <color rgb="FFB0D090"/>
      </bottom>
      <diagonal/>
    </border>
    <border>
      <left style="thin">
        <color rgb="FFB0D090"/>
      </left>
      <right style="thin">
        <color rgb="FFB0D090"/>
      </right>
      <top/>
      <bottom style="dotted">
        <color rgb="FFB0D090"/>
      </bottom>
      <diagonal/>
    </border>
    <border>
      <left style="thin">
        <color rgb="FFB0D090"/>
      </left>
      <right style="thin">
        <color rgb="FFB0D090"/>
      </right>
      <top style="dotted">
        <color rgb="FFB0D090"/>
      </top>
      <bottom/>
      <diagonal/>
    </border>
    <border>
      <left style="thin">
        <color rgb="FF00ACA9"/>
      </left>
      <right style="thin">
        <color rgb="FF00ACA9"/>
      </right>
      <top style="dotted">
        <color rgb="FF00ACA9"/>
      </top>
      <bottom style="thin">
        <color rgb="FF00ACA9"/>
      </bottom>
      <diagonal/>
    </border>
    <border>
      <left style="thin">
        <color rgb="FF00ACA9"/>
      </left>
      <right style="thin">
        <color rgb="FF00ACA9"/>
      </right>
      <top style="dotted">
        <color rgb="FF00ACA9"/>
      </top>
      <bottom style="dotted">
        <color rgb="FF00ACA9"/>
      </bottom>
      <diagonal/>
    </border>
    <border>
      <left style="thin">
        <color rgb="FF00ACA9"/>
      </left>
      <right style="thin">
        <color rgb="FF00ACA9"/>
      </right>
      <top/>
      <bottom/>
      <diagonal/>
    </border>
    <border>
      <left style="thin">
        <color rgb="FF00ACA9"/>
      </left>
      <right style="thin">
        <color rgb="FF00ACA9"/>
      </right>
      <top style="thin">
        <color rgb="FF00ACA9"/>
      </top>
      <bottom style="dotted">
        <color rgb="FF00ACA9"/>
      </bottom>
      <diagonal/>
    </border>
    <border>
      <left style="thin">
        <color rgb="FF00ACA9"/>
      </left>
      <right style="thin">
        <color rgb="FF00ACA9"/>
      </right>
      <top style="dotted">
        <color rgb="FF00ACA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ED6D67"/>
      </left>
      <right/>
      <top/>
      <bottom/>
      <diagonal/>
    </border>
    <border>
      <left/>
      <right style="thin">
        <color rgb="FFED6D67"/>
      </right>
      <top/>
      <bottom/>
      <diagonal/>
    </border>
    <border>
      <left/>
      <right style="thin">
        <color rgb="FFED6D67"/>
      </right>
      <top style="thin">
        <color rgb="FFED6D67"/>
      </top>
      <bottom/>
      <diagonal/>
    </border>
    <border>
      <left/>
      <right style="thin">
        <color rgb="FF00ACA9"/>
      </right>
      <top/>
      <bottom/>
      <diagonal/>
    </border>
    <border>
      <left style="thin">
        <color rgb="FFB0D090"/>
      </left>
      <right/>
      <top/>
      <bottom style="thin">
        <color rgb="FFB0D090"/>
      </bottom>
      <diagonal/>
    </border>
    <border>
      <left style="thin">
        <color rgb="FFB0D090"/>
      </left>
      <right/>
      <top style="dotted">
        <color rgb="FFB0D090"/>
      </top>
      <bottom style="dotted">
        <color rgb="FFB0D090"/>
      </bottom>
      <diagonal/>
    </border>
    <border>
      <left style="thin">
        <color rgb="FF00ACA9"/>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rgb="FF00ACA9"/>
      </right>
      <top/>
      <bottom style="thin">
        <color rgb="FF00ACA9"/>
      </bottom>
      <diagonal/>
    </border>
    <border>
      <left/>
      <right style="thin">
        <color rgb="FF00ACA9"/>
      </right>
      <top style="thin">
        <color rgb="FF00ACA9"/>
      </top>
      <bottom style="thin">
        <color rgb="FF00ACA9"/>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B0D090"/>
      </left>
      <right/>
      <top style="thin">
        <color rgb="FFB0D090"/>
      </top>
      <bottom style="thin">
        <color rgb="FFB0D090"/>
      </bottom>
      <diagonal/>
    </border>
    <border diagonalUp="1">
      <left/>
      <right style="thin">
        <color rgb="FFB0D090"/>
      </right>
      <top style="thin">
        <color rgb="FFB0D090"/>
      </top>
      <bottom style="thin">
        <color rgb="FFB0D090"/>
      </bottom>
      <diagonal style="thin">
        <color rgb="FFB0D090"/>
      </diagonal>
    </border>
    <border diagonalUp="1">
      <left style="thin">
        <color theme="0"/>
      </left>
      <right style="thin">
        <color theme="0"/>
      </right>
      <top style="thin">
        <color theme="0"/>
      </top>
      <bottom style="thin">
        <color theme="0"/>
      </bottom>
      <diagonal style="thin">
        <color rgb="FFB0D090"/>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B0D090"/>
      </left>
      <right style="thin">
        <color theme="0"/>
      </right>
      <top style="dotted">
        <color rgb="FFB0D090"/>
      </top>
      <bottom style="dotted">
        <color rgb="FFB0D090"/>
      </bottom>
      <diagonal/>
    </border>
    <border>
      <left style="thin">
        <color rgb="FFB0D090"/>
      </left>
      <right/>
      <top/>
      <bottom/>
      <diagonal/>
    </border>
    <border>
      <left style="thin">
        <color rgb="FFB0D090"/>
      </left>
      <right style="thin">
        <color theme="0"/>
      </right>
      <top style="dotted">
        <color rgb="FFB0D090"/>
      </top>
      <bottom style="thin">
        <color rgb="FFB0D090"/>
      </bottom>
      <diagonal/>
    </border>
    <border>
      <left style="thin">
        <color rgb="FFDEC35F"/>
      </left>
      <right style="thin">
        <color rgb="FFDEC35F"/>
      </right>
      <top style="thin">
        <color rgb="FFDEC35F"/>
      </top>
      <bottom style="thin">
        <color rgb="FFDEC35F"/>
      </bottom>
      <diagonal/>
    </border>
    <border>
      <left style="thin">
        <color rgb="FFDEC35F"/>
      </left>
      <right style="thin">
        <color rgb="FFDEC35F"/>
      </right>
      <top/>
      <bottom style="dotted">
        <color rgb="FFF8E362"/>
      </bottom>
      <diagonal/>
    </border>
    <border>
      <left style="thin">
        <color rgb="FFDEC35F"/>
      </left>
      <right style="thin">
        <color rgb="FFDEC35F"/>
      </right>
      <top/>
      <bottom/>
      <diagonal/>
    </border>
    <border>
      <left style="thin">
        <color rgb="FFDEC35F"/>
      </left>
      <right style="thin">
        <color rgb="FFDEC35F"/>
      </right>
      <top style="dotted">
        <color rgb="FFF8E362"/>
      </top>
      <bottom/>
      <diagonal/>
    </border>
    <border>
      <left style="thin">
        <color rgb="FFDEC35F"/>
      </left>
      <right style="thin">
        <color rgb="FFDEC35F"/>
      </right>
      <top style="dotted">
        <color rgb="FFF8E362"/>
      </top>
      <bottom style="thin">
        <color rgb="FFDEC35F"/>
      </bottom>
      <diagonal/>
    </border>
    <border>
      <left style="thin">
        <color rgb="FFDEC35F"/>
      </left>
      <right style="thin">
        <color rgb="FFDEC35F"/>
      </right>
      <top/>
      <bottom style="thin">
        <color rgb="FFDEC35F"/>
      </bottom>
      <diagonal/>
    </border>
    <border>
      <left style="thin">
        <color rgb="FFDEC35F"/>
      </left>
      <right style="thin">
        <color rgb="FFDEC35F"/>
      </right>
      <top style="dotted">
        <color rgb="FFF8E362"/>
      </top>
      <bottom style="dotted">
        <color rgb="FFF8E362"/>
      </bottom>
      <diagonal/>
    </border>
    <border>
      <left/>
      <right style="thin">
        <color rgb="FFDEC35F"/>
      </right>
      <top/>
      <bottom/>
      <diagonal/>
    </border>
    <border>
      <left/>
      <right style="thin">
        <color rgb="FFDEC35F"/>
      </right>
      <top style="dotted">
        <color rgb="FFF8E362"/>
      </top>
      <bottom style="dotted">
        <color rgb="FFF8E362"/>
      </bottom>
      <diagonal/>
    </border>
    <border>
      <left/>
      <right style="thin">
        <color rgb="FFDEC35F"/>
      </right>
      <top style="dotted">
        <color rgb="FFF8E362"/>
      </top>
      <bottom style="thin">
        <color rgb="FFDEC35F"/>
      </bottom>
      <diagonal/>
    </border>
    <border>
      <left/>
      <right style="thin">
        <color rgb="FFDEC35F"/>
      </right>
      <top style="dotted">
        <color rgb="FFF8E362"/>
      </top>
      <bottom/>
      <diagonal/>
    </border>
    <border>
      <left style="thin">
        <color rgb="FFDEC35F"/>
      </left>
      <right style="thin">
        <color rgb="FFDEC35F"/>
      </right>
      <top style="thin">
        <color rgb="FFDEC35F"/>
      </top>
      <bottom style="dotted">
        <color rgb="FFF8E362"/>
      </bottom>
      <diagonal/>
    </border>
    <border>
      <left style="thin">
        <color rgb="FFDEC35F"/>
      </left>
      <right style="thin">
        <color rgb="FFDEC35F"/>
      </right>
      <top style="thin">
        <color rgb="FFDEC35F"/>
      </top>
      <bottom/>
      <diagonal/>
    </border>
    <border>
      <left/>
      <right style="thin">
        <color theme="0"/>
      </right>
      <top/>
      <bottom/>
      <diagonal/>
    </border>
    <border>
      <left style="thin">
        <color rgb="FF00ACA9"/>
      </left>
      <right/>
      <top/>
      <bottom style="thin">
        <color rgb="FF00ACA9"/>
      </bottom>
      <diagonal/>
    </border>
    <border>
      <left style="thin">
        <color rgb="FF00ACA9"/>
      </left>
      <right/>
      <top style="thin">
        <color rgb="FF00ACA9"/>
      </top>
      <bottom style="thin">
        <color rgb="FF00ACA9"/>
      </bottom>
      <diagonal/>
    </border>
    <border>
      <left style="thin">
        <color rgb="FFB0D090"/>
      </left>
      <right/>
      <top style="dotted">
        <color rgb="FFB0D090"/>
      </top>
      <bottom style="thin">
        <color rgb="FFB0D090"/>
      </bottom>
      <diagonal/>
    </border>
    <border>
      <left/>
      <right style="thin">
        <color theme="0"/>
      </right>
      <top/>
      <bottom style="dotted">
        <color rgb="FFB0D090"/>
      </bottom>
      <diagonal/>
    </border>
    <border>
      <left style="thin">
        <color theme="0"/>
      </left>
      <right style="thin">
        <color theme="0"/>
      </right>
      <top style="dotted">
        <color rgb="FFB0D090"/>
      </top>
      <bottom style="thin">
        <color rgb="FFB0D090"/>
      </bottom>
      <diagonal/>
    </border>
    <border>
      <left style="thin">
        <color rgb="FFED6D67"/>
      </left>
      <right/>
      <top style="thin">
        <color rgb="FFED6D67"/>
      </top>
      <bottom style="thin">
        <color rgb="FFED6D67"/>
      </bottom>
      <diagonal/>
    </border>
    <border>
      <left style="thin">
        <color rgb="FFED6D67"/>
      </left>
      <right/>
      <top style="thin">
        <color rgb="FFED6D67"/>
      </top>
      <bottom/>
      <diagonal/>
    </border>
    <border>
      <left style="thin">
        <color rgb="FFED6D67"/>
      </left>
      <right/>
      <top/>
      <bottom style="thin">
        <color rgb="FFED6D67"/>
      </bottom>
      <diagonal/>
    </border>
    <border>
      <left/>
      <right style="thin">
        <color theme="0"/>
      </right>
      <top style="thin">
        <color rgb="FFB0D090"/>
      </top>
      <bottom style="dotted">
        <color rgb="FFB0D090"/>
      </bottom>
      <diagonal/>
    </border>
    <border>
      <left/>
      <right style="thin">
        <color theme="0"/>
      </right>
      <top style="thin">
        <color rgb="FFB0D090"/>
      </top>
      <bottom/>
      <diagonal/>
    </border>
    <border>
      <left style="thin">
        <color rgb="FFDEC35F"/>
      </left>
      <right style="thin">
        <color theme="0"/>
      </right>
      <top style="thin">
        <color theme="0"/>
      </top>
      <bottom style="thin">
        <color theme="0"/>
      </bottom>
      <diagonal/>
    </border>
    <border>
      <left style="thin">
        <color theme="0"/>
      </left>
      <right style="thin">
        <color rgb="FFDEC35F"/>
      </right>
      <top style="thin">
        <color rgb="FFDEC35F"/>
      </top>
      <bottom/>
      <diagonal/>
    </border>
    <border>
      <left style="thin">
        <color theme="0"/>
      </left>
      <right style="thin">
        <color rgb="FFDEC35F"/>
      </right>
      <top/>
      <bottom/>
      <diagonal/>
    </border>
    <border>
      <left style="thin">
        <color theme="0"/>
      </left>
      <right style="thin">
        <color rgb="FFDEC35F"/>
      </right>
      <top/>
      <bottom style="thin">
        <color rgb="FFDEC35F"/>
      </bottom>
      <diagonal/>
    </border>
    <border>
      <left style="thin">
        <color theme="0"/>
      </left>
      <right style="thin">
        <color theme="0"/>
      </right>
      <top/>
      <bottom style="thin">
        <color rgb="FFB0D090"/>
      </bottom>
      <diagonal/>
    </border>
    <border>
      <left style="thin">
        <color theme="0"/>
      </left>
      <right style="thin">
        <color theme="0"/>
      </right>
      <top style="thin">
        <color rgb="FFB0D090"/>
      </top>
      <bottom style="dotted">
        <color rgb="FFB0D090"/>
      </bottom>
      <diagonal/>
    </border>
    <border>
      <left style="thin">
        <color theme="0"/>
      </left>
      <right style="thin">
        <color theme="0"/>
      </right>
      <top style="dotted">
        <color rgb="FFB0D090"/>
      </top>
      <bottom style="dotted">
        <color rgb="FFB0D090"/>
      </bottom>
      <diagonal/>
    </border>
    <border>
      <left style="thin">
        <color theme="0"/>
      </left>
      <right style="thin">
        <color theme="0"/>
      </right>
      <top style="thin">
        <color rgb="FFB0D090"/>
      </top>
      <bottom/>
      <diagonal/>
    </border>
    <border>
      <left style="thin">
        <color rgb="FFB0D090"/>
      </left>
      <right style="thin">
        <color theme="0"/>
      </right>
      <top style="thin">
        <color rgb="FFB0D090"/>
      </top>
      <bottom style="dotted">
        <color rgb="FFB0D090"/>
      </bottom>
      <diagonal/>
    </border>
    <border>
      <left style="thin">
        <color rgb="FFB0D090"/>
      </left>
      <right style="thin">
        <color theme="0"/>
      </right>
      <top style="thin">
        <color rgb="FFB0D090"/>
      </top>
      <bottom style="thin">
        <color rgb="FFB0D090"/>
      </bottom>
      <diagonal/>
    </border>
    <border>
      <left style="thin">
        <color theme="0"/>
      </left>
      <right style="thin">
        <color rgb="FFED6D67"/>
      </right>
      <top/>
      <bottom style="thin">
        <color rgb="FFED6D67"/>
      </bottom>
      <diagonal/>
    </border>
    <border>
      <left style="thin">
        <color theme="0"/>
      </left>
      <right style="thin">
        <color rgb="FFED6D67"/>
      </right>
      <top/>
      <bottom/>
      <diagonal/>
    </border>
    <border>
      <left style="thin">
        <color theme="0"/>
      </left>
      <right style="thin">
        <color rgb="FFED6D67"/>
      </right>
      <top style="thin">
        <color rgb="FFED6D67"/>
      </top>
      <bottom/>
      <diagonal/>
    </border>
    <border>
      <left style="thin">
        <color rgb="FFED6D67"/>
      </left>
      <right style="thin">
        <color theme="0"/>
      </right>
      <top style="thin">
        <color rgb="FFED6D67"/>
      </top>
      <bottom style="thin">
        <color rgb="FFED6D67"/>
      </bottom>
      <diagonal/>
    </border>
    <border>
      <left style="thin">
        <color rgb="FF00ACA9"/>
      </left>
      <right style="thin">
        <color theme="0"/>
      </right>
      <top style="thin">
        <color rgb="FF00ACA9"/>
      </top>
      <bottom style="thin">
        <color rgb="FF00ACA9"/>
      </bottom>
      <diagonal/>
    </border>
    <border>
      <left style="thin">
        <color theme="0"/>
      </left>
      <right style="thin">
        <color rgb="FF00ACA9"/>
      </right>
      <top/>
      <bottom style="thin">
        <color rgb="FF00ACA9"/>
      </bottom>
      <diagonal/>
    </border>
    <border>
      <left style="thin">
        <color theme="0"/>
      </left>
      <right style="thin">
        <color rgb="FF00ACA9"/>
      </right>
      <top/>
      <bottom/>
      <diagonal/>
    </border>
    <border>
      <left style="thin">
        <color rgb="FF00ACA9"/>
      </left>
      <right/>
      <top style="thin">
        <color theme="0"/>
      </top>
      <bottom/>
      <diagonal/>
    </border>
    <border>
      <left/>
      <right style="thin">
        <color theme="0"/>
      </right>
      <top style="thin">
        <color theme="0"/>
      </top>
      <bottom/>
      <diagonal/>
    </border>
    <border>
      <left style="thin">
        <color rgb="FF00ACA9"/>
      </left>
      <right/>
      <top/>
      <bottom/>
      <diagonal/>
    </border>
    <border>
      <left style="thin">
        <color rgb="FF00ACA9"/>
      </left>
      <right/>
      <top/>
      <bottom style="thin">
        <color theme="0"/>
      </bottom>
      <diagonal/>
    </border>
    <border>
      <left/>
      <right style="thin">
        <color theme="0"/>
      </right>
      <top/>
      <bottom style="thin">
        <color theme="0"/>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rgb="FFDEC35F"/>
      </left>
      <right/>
      <top/>
      <bottom/>
      <diagonal/>
    </border>
    <border>
      <left style="thin">
        <color rgb="FFDEC35F"/>
      </left>
      <right/>
      <top style="dotted">
        <color rgb="FFF8E362"/>
      </top>
      <bottom/>
      <diagonal/>
    </border>
    <border>
      <left style="thin">
        <color rgb="FFDEC35F"/>
      </left>
      <right/>
      <top style="dotted">
        <color rgb="FFF8E362"/>
      </top>
      <bottom style="thin">
        <color rgb="FFDEC35F"/>
      </bottom>
      <diagonal/>
    </border>
    <border diagonalUp="1">
      <left style="thin">
        <color theme="0"/>
      </left>
      <right style="thin">
        <color theme="0"/>
      </right>
      <top/>
      <bottom style="thin">
        <color theme="0"/>
      </bottom>
      <diagonal style="thin">
        <color rgb="FFB0D090"/>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ACA9"/>
      </left>
      <right style="thin">
        <color theme="0"/>
      </right>
      <top style="thin">
        <color rgb="FF00ACA9"/>
      </top>
      <bottom/>
      <diagonal/>
    </border>
    <border>
      <left/>
      <right style="thin">
        <color rgb="FF00ACA9"/>
      </right>
      <top style="thin">
        <color rgb="FF00ACA9"/>
      </top>
      <bottom/>
      <diagonal/>
    </border>
    <border>
      <left style="thin">
        <color rgb="FFB0D090"/>
      </left>
      <right/>
      <top style="thin">
        <color rgb="FFB0D090"/>
      </top>
      <bottom style="dotted">
        <color rgb="FFB0D090"/>
      </bottom>
      <diagonal/>
    </border>
    <border>
      <left style="thin">
        <color theme="0"/>
      </left>
      <right/>
      <top style="thin">
        <color theme="0"/>
      </top>
      <bottom style="thin">
        <color rgb="FFED6D67"/>
      </bottom>
      <diagonal/>
    </border>
    <border>
      <left/>
      <right style="thin">
        <color rgb="FFB0D090"/>
      </right>
      <top style="dotted">
        <color rgb="FFB0D090"/>
      </top>
      <bottom style="thin">
        <color rgb="FFB0D090"/>
      </bottom>
      <diagonal/>
    </border>
    <border>
      <left style="thin">
        <color theme="0"/>
      </left>
      <right/>
      <top style="thin">
        <color theme="0"/>
      </top>
      <bottom style="thin">
        <color rgb="FFDEC35F"/>
      </bottom>
      <diagonal/>
    </border>
    <border>
      <left style="thin">
        <color rgb="FFED6D67"/>
      </left>
      <right style="thin">
        <color theme="0"/>
      </right>
      <top style="thin">
        <color theme="0"/>
      </top>
      <bottom style="thin">
        <color theme="0"/>
      </bottom>
      <diagonal/>
    </border>
    <border>
      <left style="thin">
        <color rgb="FFED6D67"/>
      </left>
      <right style="thin">
        <color rgb="FFED6D67"/>
      </right>
      <top/>
      <bottom style="thin">
        <color rgb="FFB0D090"/>
      </bottom>
      <diagonal/>
    </border>
    <border>
      <left/>
      <right style="thin">
        <color rgb="FFED6D67"/>
      </right>
      <top style="dotted">
        <color rgb="FFED6D67"/>
      </top>
      <bottom style="dotted">
        <color rgb="FFED6D67"/>
      </bottom>
      <diagonal/>
    </border>
    <border>
      <left/>
      <right style="thin">
        <color rgb="FFED6D67"/>
      </right>
      <top style="thin">
        <color rgb="FFED6D67"/>
      </top>
      <bottom style="dotted">
        <color rgb="FFED6D67"/>
      </bottom>
      <diagonal/>
    </border>
    <border>
      <left/>
      <right style="thin">
        <color rgb="FFED6D67"/>
      </right>
      <top style="dotted">
        <color rgb="FFED6D67"/>
      </top>
      <bottom style="thin">
        <color rgb="FFED6D67"/>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ck">
        <color theme="2"/>
      </bottom>
      <diagonal/>
    </border>
    <border diagonalUp="1" diagonalDown="1">
      <left style="thin">
        <color indexed="64"/>
      </left>
      <right/>
      <top style="thin">
        <color indexed="64"/>
      </top>
      <bottom/>
      <diagonal style="dotted">
        <color indexed="64"/>
      </diagonal>
    </border>
    <border diagonalUp="1" diagonalDown="1">
      <left/>
      <right/>
      <top style="thin">
        <color indexed="64"/>
      </top>
      <bottom/>
      <diagonal style="dotted">
        <color indexed="64"/>
      </diagonal>
    </border>
    <border diagonalUp="1" diagonalDown="1">
      <left/>
      <right style="thin">
        <color indexed="64"/>
      </right>
      <top style="thin">
        <color indexed="64"/>
      </top>
      <bottom/>
      <diagonal style="dotted">
        <color indexed="64"/>
      </diagonal>
    </border>
    <border diagonalUp="1" diagonalDown="1">
      <left style="thin">
        <color indexed="64"/>
      </left>
      <right/>
      <top/>
      <bottom/>
      <diagonal style="dotted">
        <color indexed="64"/>
      </diagonal>
    </border>
    <border diagonalUp="1" diagonalDown="1">
      <left/>
      <right/>
      <top/>
      <bottom/>
      <diagonal style="dotted">
        <color indexed="64"/>
      </diagonal>
    </border>
    <border diagonalUp="1" diagonalDown="1">
      <left/>
      <right style="thin">
        <color indexed="64"/>
      </right>
      <top/>
      <bottom/>
      <diagonal style="dotted">
        <color indexed="64"/>
      </diagonal>
    </border>
    <border diagonalUp="1" diagonalDown="1">
      <left style="thin">
        <color indexed="64"/>
      </left>
      <right/>
      <top/>
      <bottom style="thin">
        <color indexed="64"/>
      </bottom>
      <diagonal style="dotted">
        <color indexed="64"/>
      </diagonal>
    </border>
    <border diagonalUp="1" diagonalDown="1">
      <left/>
      <right/>
      <top/>
      <bottom style="thin">
        <color indexed="64"/>
      </bottom>
      <diagonal style="dotted">
        <color indexed="64"/>
      </diagonal>
    </border>
    <border diagonalUp="1" diagonalDown="1">
      <left/>
      <right style="thin">
        <color indexed="64"/>
      </right>
      <top/>
      <bottom style="thin">
        <color indexed="64"/>
      </bottom>
      <diagonal style="dotted">
        <color indexed="64"/>
      </diagonal>
    </border>
    <border>
      <left/>
      <right/>
      <top style="thick">
        <color theme="2"/>
      </top>
      <bottom/>
      <diagonal/>
    </border>
    <border>
      <left/>
      <right/>
      <top style="thick">
        <color theme="2"/>
      </top>
      <bottom style="thin">
        <color indexed="64"/>
      </bottom>
      <diagonal/>
    </border>
    <border>
      <left/>
      <right/>
      <top/>
      <bottom style="dotted">
        <color auto="1"/>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thin">
        <color theme="0"/>
      </left>
      <right/>
      <top style="thin">
        <color theme="0"/>
      </top>
      <bottom/>
      <diagonal/>
    </border>
    <border>
      <left/>
      <right/>
      <top/>
      <bottom style="thin">
        <color rgb="FFB0D090"/>
      </bottom>
      <diagonal/>
    </border>
    <border>
      <left/>
      <right/>
      <top style="dotted">
        <color rgb="FFB0D090"/>
      </top>
      <bottom style="dotted">
        <color rgb="FFB0D090"/>
      </bottom>
      <diagonal/>
    </border>
    <border>
      <left/>
      <right/>
      <top style="dotted">
        <color rgb="FFB0D090"/>
      </top>
      <bottom style="thin">
        <color rgb="FFB0D090"/>
      </bottom>
      <diagonal/>
    </border>
    <border>
      <left/>
      <right/>
      <top style="dotted">
        <color rgb="FFB0D090"/>
      </top>
      <bottom/>
      <diagonal/>
    </border>
    <border diagonalUp="1">
      <left/>
      <right/>
      <top/>
      <bottom/>
      <diagonal style="thin">
        <color rgb="FFB0D090"/>
      </diagonal>
    </border>
    <border diagonalUp="1">
      <left/>
      <right/>
      <top/>
      <bottom style="thin">
        <color rgb="FFB0D090"/>
      </bottom>
      <diagonal style="thin">
        <color rgb="FFB0D090"/>
      </diagonal>
    </border>
    <border>
      <left/>
      <right/>
      <top style="thin">
        <color rgb="FFB0D090"/>
      </top>
      <bottom style="thin">
        <color rgb="FFB0D090"/>
      </bottom>
      <diagonal/>
    </border>
    <border>
      <left/>
      <right/>
      <top style="thin">
        <color rgb="FFB0D090"/>
      </top>
      <bottom style="dotted">
        <color rgb="FFB0D090"/>
      </bottom>
      <diagonal/>
    </border>
    <border>
      <left style="thin">
        <color rgb="FF00ACA9"/>
      </left>
      <right style="thin">
        <color theme="0"/>
      </right>
      <top style="thin">
        <color theme="0"/>
      </top>
      <bottom/>
      <diagonal/>
    </border>
    <border>
      <left style="thin">
        <color rgb="FF00ACA9"/>
      </left>
      <right style="thin">
        <color theme="0"/>
      </right>
      <top/>
      <bottom/>
      <diagonal/>
    </border>
    <border>
      <left style="thin">
        <color rgb="FF00ACA9"/>
      </left>
      <right style="thin">
        <color theme="0"/>
      </right>
      <top/>
      <bottom style="thin">
        <color theme="0"/>
      </bottom>
      <diagonal/>
    </border>
    <border>
      <left style="thin">
        <color theme="0"/>
      </left>
      <right style="thin">
        <color theme="0"/>
      </right>
      <top style="dotted">
        <color rgb="FFB0D090"/>
      </top>
      <bottom/>
      <diagonal/>
    </border>
    <border>
      <left style="thin">
        <color rgb="FFB0D090"/>
      </left>
      <right style="thin">
        <color rgb="FFB0D090"/>
      </right>
      <top style="thin">
        <color rgb="FFB0D090"/>
      </top>
      <bottom style="thin">
        <color rgb="FFB0D090"/>
      </bottom>
      <diagonal/>
    </border>
    <border>
      <left style="thin">
        <color rgb="FFED6D67"/>
      </left>
      <right style="thin">
        <color theme="0"/>
      </right>
      <top style="thin">
        <color theme="0"/>
      </top>
      <bottom/>
      <diagonal/>
    </border>
    <border>
      <left style="thin">
        <color indexed="64"/>
      </left>
      <right style="dashed">
        <color auto="1"/>
      </right>
      <top style="thin">
        <color indexed="64"/>
      </top>
      <bottom style="dashed">
        <color auto="1"/>
      </bottom>
      <diagonal/>
    </border>
    <border>
      <left style="dashed">
        <color auto="1"/>
      </left>
      <right style="dashed">
        <color auto="1"/>
      </right>
      <top style="thin">
        <color indexed="64"/>
      </top>
      <bottom style="dashed">
        <color auto="1"/>
      </bottom>
      <diagonal/>
    </border>
    <border>
      <left style="dashed">
        <color auto="1"/>
      </left>
      <right style="thin">
        <color indexed="64"/>
      </right>
      <top style="thin">
        <color indexed="64"/>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thin">
        <color rgb="FFED6D67"/>
      </left>
      <right style="thin">
        <color rgb="FFED6D67"/>
      </right>
      <top/>
      <bottom/>
      <diagonal/>
    </border>
    <border>
      <left style="thin">
        <color rgb="FFED6D67"/>
      </left>
      <right style="thin">
        <color rgb="FFED6D67"/>
      </right>
      <top style="thin">
        <color rgb="FFED6D67"/>
      </top>
      <bottom style="thin">
        <color rgb="FFED6D67"/>
      </bottom>
      <diagonal/>
    </border>
    <border>
      <left style="thin">
        <color indexed="64"/>
      </left>
      <right/>
      <top style="dashed">
        <color auto="1"/>
      </top>
      <bottom style="dashed">
        <color auto="1"/>
      </bottom>
      <diagonal/>
    </border>
    <border>
      <left/>
      <right style="dashed">
        <color auto="1"/>
      </right>
      <top style="dashed">
        <color auto="1"/>
      </top>
      <bottom style="dashed">
        <color auto="1"/>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rgb="FF00ACA9"/>
      </left>
      <right style="thin">
        <color theme="0"/>
      </right>
      <top style="thin">
        <color theme="0"/>
      </top>
      <bottom style="thin">
        <color rgb="FF00ACA9"/>
      </bottom>
      <diagonal/>
    </border>
    <border>
      <left style="thin">
        <color theme="0"/>
      </left>
      <right style="thin">
        <color theme="0"/>
      </right>
      <top style="thin">
        <color theme="0"/>
      </top>
      <bottom style="thin">
        <color rgb="FF00ACA9"/>
      </bottom>
      <diagonal/>
    </border>
    <border>
      <left style="thin">
        <color rgb="FF00ACA9"/>
      </left>
      <right style="thin">
        <color theme="0"/>
      </right>
      <top style="thin">
        <color rgb="FF00ACA9"/>
      </top>
      <bottom style="thin">
        <color theme="0"/>
      </bottom>
      <diagonal/>
    </border>
    <border>
      <left style="thin">
        <color rgb="FF00ACA9"/>
      </left>
      <right/>
      <top style="thin">
        <color rgb="FF00ACA9"/>
      </top>
      <bottom style="thin">
        <color theme="0"/>
      </bottom>
      <diagonal/>
    </border>
    <border>
      <left/>
      <right/>
      <top style="thin">
        <color rgb="FF00ACA9"/>
      </top>
      <bottom style="thin">
        <color theme="0"/>
      </bottom>
      <diagonal/>
    </border>
    <border>
      <left style="thin">
        <color theme="0"/>
      </left>
      <right style="thin">
        <color rgb="FF00ACA9"/>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rgb="FFDEC35F"/>
      </left>
      <right/>
      <top style="thin">
        <color theme="0"/>
      </top>
      <bottom style="thin">
        <color rgb="FFDEC35F"/>
      </bottom>
      <diagonal/>
    </border>
    <border>
      <left/>
      <right/>
      <top style="thin">
        <color theme="0"/>
      </top>
      <bottom style="thin">
        <color rgb="FFDEC35F"/>
      </bottom>
      <diagonal/>
    </border>
    <border>
      <left/>
      <right style="thin">
        <color theme="0"/>
      </right>
      <top style="thin">
        <color theme="0"/>
      </top>
      <bottom style="thin">
        <color rgb="FFDEC35F"/>
      </bottom>
      <diagonal/>
    </border>
    <border>
      <left style="thin">
        <color theme="0"/>
      </left>
      <right style="thin">
        <color rgb="FFDEC35F"/>
      </right>
      <top style="thin">
        <color theme="0"/>
      </top>
      <bottom style="thin">
        <color rgb="FFDEC35F"/>
      </bottom>
      <diagonal/>
    </border>
    <border>
      <left style="thin">
        <color rgb="FFDEC35F"/>
      </left>
      <right style="thin">
        <color theme="0"/>
      </right>
      <top style="thin">
        <color rgb="FFDEC35F"/>
      </top>
      <bottom style="thin">
        <color rgb="FFF8E362"/>
      </bottom>
      <diagonal/>
    </border>
    <border>
      <left style="thin">
        <color rgb="FFDEC35F"/>
      </left>
      <right style="thin">
        <color theme="0"/>
      </right>
      <top style="thin">
        <color rgb="FFF8E362"/>
      </top>
      <bottom style="thin">
        <color rgb="FFF8E362"/>
      </bottom>
      <diagonal/>
    </border>
    <border>
      <left style="thin">
        <color rgb="FFDEC35F"/>
      </left>
      <right style="thin">
        <color theme="0"/>
      </right>
      <top style="thin">
        <color rgb="FFF8E362"/>
      </top>
      <bottom style="thin">
        <color rgb="FFDEC35F"/>
      </bottom>
      <diagonal/>
    </border>
    <border>
      <left style="thin">
        <color rgb="FFDEC35F"/>
      </left>
      <right style="thin">
        <color theme="0"/>
      </right>
      <top/>
      <bottom style="thin">
        <color rgb="FFF8E362"/>
      </bottom>
      <diagonal/>
    </border>
    <border>
      <left style="thin">
        <color rgb="FFDEC35F"/>
      </left>
      <right/>
      <top/>
      <bottom style="thin">
        <color rgb="FFF8E362"/>
      </bottom>
      <diagonal/>
    </border>
    <border>
      <left style="thin">
        <color rgb="FFDEC35F"/>
      </left>
      <right/>
      <top style="thin">
        <color rgb="FFF8E362"/>
      </top>
      <bottom style="thin">
        <color rgb="FFF8E362"/>
      </bottom>
      <diagonal/>
    </border>
    <border>
      <left style="thin">
        <color rgb="FFDEC35F"/>
      </left>
      <right/>
      <top style="thin">
        <color rgb="FFF8E362"/>
      </top>
      <bottom style="thin">
        <color theme="0"/>
      </bottom>
      <diagonal/>
    </border>
    <border>
      <left style="thin">
        <color rgb="FFDEC35F"/>
      </left>
      <right/>
      <top style="thin">
        <color rgb="FFDEC35F"/>
      </top>
      <bottom style="thin">
        <color theme="0"/>
      </bottom>
      <diagonal/>
    </border>
    <border>
      <left/>
      <right/>
      <top style="thin">
        <color rgb="FFDEC35F"/>
      </top>
      <bottom style="thin">
        <color theme="0"/>
      </bottom>
      <diagonal/>
    </border>
    <border>
      <left/>
      <right style="thin">
        <color rgb="FFDEC35F"/>
      </right>
      <top style="thin">
        <color rgb="FFDEC35F"/>
      </top>
      <bottom style="thin">
        <color theme="0"/>
      </bottom>
      <diagonal/>
    </border>
    <border>
      <left/>
      <right style="thin">
        <color rgb="FF00ACA9"/>
      </right>
      <top style="thin">
        <color rgb="FF00ACA9"/>
      </top>
      <bottom style="thin">
        <color theme="0"/>
      </bottom>
      <diagonal/>
    </border>
    <border>
      <left style="thin">
        <color theme="0"/>
      </left>
      <right style="thin">
        <color rgb="FFDEC35F"/>
      </right>
      <top style="thin">
        <color theme="0"/>
      </top>
      <bottom style="thin">
        <color theme="0"/>
      </bottom>
      <diagonal/>
    </border>
    <border>
      <left style="thin">
        <color rgb="FFF8E362"/>
      </left>
      <right style="thin">
        <color rgb="FFDEC35F"/>
      </right>
      <top style="thin">
        <color rgb="FFF8E362"/>
      </top>
      <bottom style="dotted">
        <color rgb="FFF8E362"/>
      </bottom>
      <diagonal/>
    </border>
    <border>
      <left style="thin">
        <color rgb="FFF8E362"/>
      </left>
      <right style="thin">
        <color rgb="FFDEC35F"/>
      </right>
      <top style="dotted">
        <color rgb="FFF8E362"/>
      </top>
      <bottom style="dotted">
        <color rgb="FFF8E362"/>
      </bottom>
      <diagonal/>
    </border>
    <border>
      <left style="thin">
        <color rgb="FFF8E362"/>
      </left>
      <right style="thin">
        <color rgb="FFDEC35F"/>
      </right>
      <top style="dotted">
        <color rgb="FFF8E362"/>
      </top>
      <bottom style="thin">
        <color rgb="FFF8E362"/>
      </bottom>
      <diagonal/>
    </border>
    <border>
      <left style="thin">
        <color rgb="FFB0D090"/>
      </left>
      <right/>
      <top style="thin">
        <color theme="0"/>
      </top>
      <bottom style="thin">
        <color rgb="FFB0D090"/>
      </bottom>
      <diagonal/>
    </border>
    <border>
      <left/>
      <right/>
      <top style="thin">
        <color theme="0"/>
      </top>
      <bottom style="thin">
        <color rgb="FFB0D090"/>
      </bottom>
      <diagonal/>
    </border>
    <border>
      <left/>
      <right style="thin">
        <color theme="0"/>
      </right>
      <top style="thin">
        <color theme="0"/>
      </top>
      <bottom style="thin">
        <color rgb="FFB0D090"/>
      </bottom>
      <diagonal/>
    </border>
    <border>
      <left style="thin">
        <color theme="0"/>
      </left>
      <right style="thin">
        <color rgb="FFB0D090"/>
      </right>
      <top style="thin">
        <color theme="0"/>
      </top>
      <bottom style="thin">
        <color rgb="FFB0D090"/>
      </bottom>
      <diagonal/>
    </border>
    <border>
      <left style="thin">
        <color rgb="FFB0D090"/>
      </left>
      <right style="thin">
        <color theme="0"/>
      </right>
      <top style="thin">
        <color theme="0"/>
      </top>
      <bottom style="thin">
        <color theme="0"/>
      </bottom>
      <diagonal/>
    </border>
    <border>
      <left style="thin">
        <color rgb="FFB0D090"/>
      </left>
      <right style="thin">
        <color theme="0"/>
      </right>
      <top style="dotted">
        <color rgb="FFB0D090"/>
      </top>
      <bottom style="thin">
        <color theme="0"/>
      </bottom>
      <diagonal/>
    </border>
    <border>
      <left style="thin">
        <color rgb="FFB0D090"/>
      </left>
      <right/>
      <top style="thin">
        <color rgb="FFB0D090"/>
      </top>
      <bottom style="thin">
        <color theme="0"/>
      </bottom>
      <diagonal/>
    </border>
    <border>
      <left/>
      <right/>
      <top style="thin">
        <color rgb="FFB0D090"/>
      </top>
      <bottom style="thin">
        <color theme="0"/>
      </bottom>
      <diagonal/>
    </border>
    <border>
      <left/>
      <right style="thin">
        <color rgb="FFB0D090"/>
      </right>
      <top style="thin">
        <color rgb="FFB0D090"/>
      </top>
      <bottom style="thin">
        <color theme="0"/>
      </bottom>
      <diagonal/>
    </border>
    <border>
      <left style="thin">
        <color theme="0"/>
      </left>
      <right style="thin">
        <color rgb="FFB0D090"/>
      </right>
      <top style="thin">
        <color theme="0"/>
      </top>
      <bottom style="thin">
        <color theme="0"/>
      </bottom>
      <diagonal/>
    </border>
    <border>
      <left style="thin">
        <color rgb="FFED6D67"/>
      </left>
      <right style="thin">
        <color theme="0"/>
      </right>
      <top style="thin">
        <color rgb="FFED6D67"/>
      </top>
      <bottom style="thin">
        <color theme="0"/>
      </bottom>
      <diagonal/>
    </border>
    <border>
      <left style="thin">
        <color rgb="FFED6D67"/>
      </left>
      <right/>
      <top style="thin">
        <color theme="0"/>
      </top>
      <bottom style="thin">
        <color rgb="FFED6D67"/>
      </bottom>
      <diagonal/>
    </border>
    <border>
      <left/>
      <right/>
      <top style="thin">
        <color theme="0"/>
      </top>
      <bottom style="thin">
        <color rgb="FFED6D67"/>
      </bottom>
      <diagonal/>
    </border>
    <border>
      <left/>
      <right style="thin">
        <color theme="0"/>
      </right>
      <top style="thin">
        <color theme="0"/>
      </top>
      <bottom style="thin">
        <color rgb="FFED6D67"/>
      </bottom>
      <diagonal/>
    </border>
    <border>
      <left style="thin">
        <color theme="0"/>
      </left>
      <right style="thin">
        <color rgb="FFED6D67"/>
      </right>
      <top style="thin">
        <color theme="0"/>
      </top>
      <bottom style="thin">
        <color rgb="FFED6D67"/>
      </bottom>
      <diagonal/>
    </border>
    <border>
      <left style="thin">
        <color rgb="FFED6D67"/>
      </left>
      <right/>
      <top style="thin">
        <color rgb="FFED6D67"/>
      </top>
      <bottom style="thin">
        <color theme="0"/>
      </bottom>
      <diagonal/>
    </border>
    <border>
      <left/>
      <right/>
      <top style="thin">
        <color rgb="FFED6D67"/>
      </top>
      <bottom style="thin">
        <color theme="0"/>
      </bottom>
      <diagonal/>
    </border>
    <border>
      <left/>
      <right style="thin">
        <color rgb="FFED6D67"/>
      </right>
      <top style="thin">
        <color rgb="FFED6D67"/>
      </top>
      <bottom style="thin">
        <color theme="0"/>
      </bottom>
      <diagonal/>
    </border>
    <border>
      <left style="thin">
        <color theme="0"/>
      </left>
      <right style="thin">
        <color rgb="FFED6D67"/>
      </right>
      <top style="thin">
        <color theme="0"/>
      </top>
      <bottom style="thin">
        <color theme="0"/>
      </bottom>
      <diagonal/>
    </border>
    <border>
      <left style="dotted">
        <color indexed="64"/>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rgb="FFB0D090"/>
      </right>
      <top/>
      <bottom style="thin">
        <color rgb="FFB0D090"/>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thin">
        <color theme="0"/>
      </left>
      <right style="thin">
        <color rgb="FFED6D67"/>
      </right>
      <top/>
      <bottom style="thin">
        <color theme="0"/>
      </bottom>
      <diagonal/>
    </border>
  </borders>
  <cellStyleXfs count="4">
    <xf numFmtId="0" fontId="0" fillId="0" borderId="0"/>
    <xf numFmtId="43" fontId="47" fillId="0" borderId="0" applyFont="0" applyFill="0" applyBorder="0" applyAlignment="0" applyProtection="0"/>
    <xf numFmtId="9" fontId="47" fillId="0" borderId="0" applyFont="0" applyFill="0" applyBorder="0" applyAlignment="0" applyProtection="0"/>
    <xf numFmtId="0" fontId="76" fillId="0" borderId="0" applyNumberFormat="0" applyFill="0" applyBorder="0" applyAlignment="0" applyProtection="0"/>
  </cellStyleXfs>
  <cellXfs count="595">
    <xf numFmtId="0" fontId="0" fillId="0" borderId="0" xfId="0"/>
    <xf numFmtId="0" fontId="7" fillId="0" borderId="0" xfId="0" applyFont="1" applyAlignment="1">
      <alignment vertical="center" readingOrder="2"/>
    </xf>
    <xf numFmtId="0" fontId="8" fillId="0" borderId="0" xfId="0" applyFont="1" applyAlignment="1">
      <alignment vertical="center" readingOrder="2"/>
    </xf>
    <xf numFmtId="0" fontId="8" fillId="0" borderId="0" xfId="0" applyFont="1" applyAlignment="1">
      <alignment horizontal="center" vertical="center" readingOrder="2"/>
    </xf>
    <xf numFmtId="0" fontId="9" fillId="0" borderId="0" xfId="0" applyFont="1" applyAlignment="1">
      <alignment vertical="top" readingOrder="2"/>
    </xf>
    <xf numFmtId="0" fontId="9" fillId="0" borderId="0" xfId="0" applyFont="1" applyAlignment="1">
      <alignment vertical="center" readingOrder="2"/>
    </xf>
    <xf numFmtId="0" fontId="9" fillId="0" borderId="0" xfId="0" applyFont="1" applyAlignment="1">
      <alignment horizontal="right" vertical="center" readingOrder="2"/>
    </xf>
    <xf numFmtId="0" fontId="11" fillId="0" borderId="0" xfId="0" applyFont="1" applyAlignment="1">
      <alignment vertical="center" readingOrder="2"/>
    </xf>
    <xf numFmtId="14" fontId="9" fillId="0" borderId="0" xfId="0" applyNumberFormat="1" applyFont="1" applyAlignment="1">
      <alignment vertical="center" readingOrder="2"/>
    </xf>
    <xf numFmtId="164" fontId="9" fillId="0" borderId="0" xfId="0" applyNumberFormat="1" applyFont="1" applyAlignment="1">
      <alignment horizontal="right" vertical="center" readingOrder="2"/>
    </xf>
    <xf numFmtId="0" fontId="5" fillId="0" borderId="0" xfId="0" applyFont="1" applyAlignment="1">
      <alignment readingOrder="2"/>
    </xf>
    <xf numFmtId="0" fontId="18" fillId="0" borderId="0" xfId="0" applyFont="1" applyAlignment="1">
      <alignment horizontal="center" vertical="center" wrapText="1" readingOrder="2"/>
    </xf>
    <xf numFmtId="0" fontId="4" fillId="0" borderId="0" xfId="0" applyFont="1" applyAlignment="1">
      <alignment wrapText="1" readingOrder="2"/>
    </xf>
    <xf numFmtId="0" fontId="4" fillId="0" borderId="0" xfId="0" applyFont="1" applyAlignment="1">
      <alignment readingOrder="2"/>
    </xf>
    <xf numFmtId="0" fontId="20" fillId="2" borderId="36" xfId="0" applyFont="1" applyFill="1" applyBorder="1" applyAlignment="1">
      <alignment horizontal="center" vertical="center" wrapText="1" readingOrder="2"/>
    </xf>
    <xf numFmtId="0" fontId="20" fillId="2" borderId="45" xfId="0" applyFont="1" applyFill="1" applyBorder="1" applyAlignment="1">
      <alignment horizontal="center" vertical="center" wrapText="1" readingOrder="2"/>
    </xf>
    <xf numFmtId="167" fontId="20" fillId="2" borderId="36" xfId="0" applyNumberFormat="1" applyFont="1" applyFill="1" applyBorder="1" applyAlignment="1">
      <alignment horizontal="center" vertical="center" wrapText="1" readingOrder="1"/>
    </xf>
    <xf numFmtId="0" fontId="21" fillId="2" borderId="36" xfId="0" applyFont="1" applyFill="1" applyBorder="1" applyAlignment="1">
      <alignment horizontal="center" vertical="center" wrapText="1" readingOrder="2"/>
    </xf>
    <xf numFmtId="0" fontId="12" fillId="0" borderId="0" xfId="0" applyFont="1" applyAlignment="1">
      <alignment vertical="center" wrapText="1" readingOrder="2"/>
    </xf>
    <xf numFmtId="167" fontId="23" fillId="0" borderId="19" xfId="0" applyNumberFormat="1" applyFont="1" applyBorder="1" applyAlignment="1">
      <alignment horizontal="center" vertical="center" wrapText="1" readingOrder="1"/>
    </xf>
    <xf numFmtId="0" fontId="24" fillId="0" borderId="19" xfId="0" applyFont="1" applyBorder="1" applyAlignment="1">
      <alignment horizontal="center" vertical="center" wrapText="1" readingOrder="2"/>
    </xf>
    <xf numFmtId="0" fontId="24" fillId="0" borderId="0" xfId="0" applyFont="1" applyAlignment="1">
      <alignment horizontal="left" vertical="top" wrapText="1" readingOrder="2"/>
    </xf>
    <xf numFmtId="0" fontId="4" fillId="0" borderId="110" xfId="0" applyFont="1" applyBorder="1" applyAlignment="1">
      <alignment horizontal="right" vertical="center" wrapText="1" readingOrder="2"/>
    </xf>
    <xf numFmtId="167" fontId="23" fillId="0" borderId="18" xfId="0" applyNumberFormat="1" applyFont="1" applyBorder="1" applyAlignment="1">
      <alignment horizontal="center" vertical="center" wrapText="1" readingOrder="1"/>
    </xf>
    <xf numFmtId="0" fontId="24" fillId="0" borderId="18" xfId="0" applyFont="1" applyBorder="1" applyAlignment="1">
      <alignment horizontal="center" vertical="center" wrapText="1" readingOrder="2"/>
    </xf>
    <xf numFmtId="164" fontId="24" fillId="0" borderId="0" xfId="0" applyNumberFormat="1" applyFont="1" applyAlignment="1">
      <alignment horizontal="left" vertical="top" wrapText="1" readingOrder="2"/>
    </xf>
    <xf numFmtId="0" fontId="4" fillId="0" borderId="111" xfId="0" applyFont="1" applyBorder="1" applyAlignment="1">
      <alignment horizontal="right" vertical="center" wrapText="1" readingOrder="2"/>
    </xf>
    <xf numFmtId="167" fontId="23" fillId="0" borderId="17" xfId="0" applyNumberFormat="1" applyFont="1" applyBorder="1" applyAlignment="1">
      <alignment horizontal="center" vertical="center" wrapText="1" readingOrder="1"/>
    </xf>
    <xf numFmtId="0" fontId="24" fillId="0" borderId="17" xfId="0" applyFont="1" applyBorder="1" applyAlignment="1">
      <alignment horizontal="center" vertical="center" wrapText="1" readingOrder="2"/>
    </xf>
    <xf numFmtId="167" fontId="23" fillId="0" borderId="1" xfId="0" applyNumberFormat="1" applyFont="1" applyBorder="1" applyAlignment="1">
      <alignment horizontal="center" vertical="center" wrapText="1" readingOrder="1"/>
    </xf>
    <xf numFmtId="0" fontId="24" fillId="0" borderId="21" xfId="0" applyFont="1" applyBorder="1" applyAlignment="1">
      <alignment horizontal="center" vertical="center" wrapText="1" readingOrder="2"/>
    </xf>
    <xf numFmtId="0" fontId="19" fillId="0" borderId="0" xfId="0" applyFont="1" applyAlignment="1">
      <alignment horizontal="center" vertical="center" wrapText="1" readingOrder="2"/>
    </xf>
    <xf numFmtId="0" fontId="20" fillId="0" borderId="0" xfId="0" applyFont="1" applyAlignment="1">
      <alignment horizontal="center" vertical="center" wrapText="1" readingOrder="2"/>
    </xf>
    <xf numFmtId="0" fontId="22" fillId="0" borderId="0" xfId="0" applyFont="1" applyAlignment="1">
      <alignment horizontal="center" vertical="center" wrapText="1" readingOrder="2"/>
    </xf>
    <xf numFmtId="167" fontId="23" fillId="0" borderId="0" xfId="0" applyNumberFormat="1" applyFont="1" applyAlignment="1">
      <alignment horizontal="center" vertical="center" wrapText="1" readingOrder="1"/>
    </xf>
    <xf numFmtId="0" fontId="23" fillId="0" borderId="0" xfId="0" applyFont="1" applyAlignment="1">
      <alignment vertical="top" wrapText="1" readingOrder="2"/>
    </xf>
    <xf numFmtId="0" fontId="24" fillId="0" borderId="0" xfId="0" applyFont="1" applyAlignment="1">
      <alignment horizontal="center" vertical="center" wrapText="1" readingOrder="2"/>
    </xf>
    <xf numFmtId="0" fontId="20" fillId="6" borderId="36" xfId="0" applyFont="1" applyFill="1" applyBorder="1" applyAlignment="1">
      <alignment horizontal="center" vertical="center" wrapText="1" readingOrder="2"/>
    </xf>
    <xf numFmtId="0" fontId="20" fillId="6" borderId="45" xfId="0" applyFont="1" applyFill="1" applyBorder="1" applyAlignment="1">
      <alignment horizontal="center" vertical="center" wrapText="1" readingOrder="2"/>
    </xf>
    <xf numFmtId="0" fontId="20" fillId="6" borderId="118" xfId="0" applyFont="1" applyFill="1" applyBorder="1" applyAlignment="1">
      <alignment horizontal="center" vertical="center" wrapText="1" readingOrder="2"/>
    </xf>
    <xf numFmtId="167" fontId="20" fillId="6" borderId="36" xfId="0" applyNumberFormat="1" applyFont="1" applyFill="1" applyBorder="1" applyAlignment="1">
      <alignment horizontal="center" vertical="center" wrapText="1" readingOrder="1"/>
    </xf>
    <xf numFmtId="0" fontId="21" fillId="6" borderId="36" xfId="0" applyFont="1" applyFill="1" applyBorder="1" applyAlignment="1">
      <alignment horizontal="center" vertical="center" wrapText="1" readingOrder="2"/>
    </xf>
    <xf numFmtId="0" fontId="5" fillId="0" borderId="0" xfId="0" applyFont="1" applyAlignment="1">
      <alignment wrapText="1" readingOrder="2"/>
    </xf>
    <xf numFmtId="0" fontId="27" fillId="0" borderId="0" xfId="0" applyFont="1" applyAlignment="1">
      <alignment horizontal="center" vertical="center" wrapText="1" readingOrder="2"/>
    </xf>
    <xf numFmtId="0" fontId="40" fillId="0" borderId="0" xfId="0" applyFont="1" applyAlignment="1">
      <alignment horizontal="center" vertical="center" readingOrder="2"/>
    </xf>
    <xf numFmtId="0" fontId="21" fillId="0" borderId="0" xfId="0" applyFont="1" applyAlignment="1">
      <alignment horizontal="center" vertical="center" wrapText="1" readingOrder="2"/>
    </xf>
    <xf numFmtId="0" fontId="20" fillId="3" borderId="36" xfId="0" applyFont="1" applyFill="1" applyBorder="1" applyAlignment="1">
      <alignment horizontal="center" vertical="center" wrapText="1" readingOrder="2"/>
    </xf>
    <xf numFmtId="0" fontId="20" fillId="3" borderId="45" xfId="0" applyFont="1" applyFill="1" applyBorder="1" applyAlignment="1">
      <alignment horizontal="center" vertical="center" wrapText="1" readingOrder="2"/>
    </xf>
    <xf numFmtId="167" fontId="20" fillId="3" borderId="36" xfId="0" applyNumberFormat="1" applyFont="1" applyFill="1" applyBorder="1" applyAlignment="1">
      <alignment horizontal="center" vertical="center" wrapText="1" readingOrder="1"/>
    </xf>
    <xf numFmtId="0" fontId="21" fillId="3" borderId="36" xfId="0" applyFont="1" applyFill="1" applyBorder="1" applyAlignment="1">
      <alignment horizontal="center" vertical="center" wrapText="1" readingOrder="2"/>
    </xf>
    <xf numFmtId="0" fontId="50" fillId="0" borderId="33" xfId="0" applyFont="1" applyBorder="1" applyAlignment="1">
      <alignment horizontal="center" vertical="center" wrapText="1" readingOrder="2"/>
    </xf>
    <xf numFmtId="0" fontId="45" fillId="0" borderId="111" xfId="0" applyFont="1" applyBorder="1" applyAlignment="1">
      <alignment horizontal="right" vertical="center" wrapText="1" readingOrder="2"/>
    </xf>
    <xf numFmtId="0" fontId="5" fillId="0" borderId="111" xfId="0" applyFont="1" applyBorder="1" applyAlignment="1">
      <alignment horizontal="right" vertical="center" readingOrder="2"/>
    </xf>
    <xf numFmtId="0" fontId="20" fillId="0" borderId="34" xfId="0" applyFont="1" applyBorder="1" applyAlignment="1">
      <alignment horizontal="center" vertical="center" wrapText="1" readingOrder="2"/>
    </xf>
    <xf numFmtId="0" fontId="21" fillId="3" borderId="45" xfId="0" applyFont="1" applyFill="1" applyBorder="1" applyAlignment="1">
      <alignment horizontal="right" vertical="center" wrapText="1" readingOrder="2"/>
    </xf>
    <xf numFmtId="167" fontId="23" fillId="0" borderId="15" xfId="0" applyNumberFormat="1" applyFont="1" applyBorder="1" applyAlignment="1">
      <alignment horizontal="center" vertical="center" wrapText="1" readingOrder="1"/>
    </xf>
    <xf numFmtId="0" fontId="50" fillId="0" borderId="47" xfId="0" applyFont="1" applyBorder="1" applyAlignment="1">
      <alignment horizontal="center" vertical="center" wrapText="1" readingOrder="2"/>
    </xf>
    <xf numFmtId="0" fontId="50" fillId="0" borderId="34" xfId="0" applyFont="1" applyBorder="1" applyAlignment="1">
      <alignment horizontal="center" vertical="center" wrapText="1" readingOrder="2"/>
    </xf>
    <xf numFmtId="0" fontId="21" fillId="0" borderId="47" xfId="0" applyFont="1" applyBorder="1" applyAlignment="1">
      <alignment horizontal="center" vertical="center" wrapText="1" readingOrder="2"/>
    </xf>
    <xf numFmtId="0" fontId="4" fillId="0" borderId="111" xfId="0" applyFont="1" applyBorder="1" applyAlignment="1">
      <alignment horizontal="right" vertical="center" readingOrder="2"/>
    </xf>
    <xf numFmtId="0" fontId="50" fillId="0" borderId="48" xfId="0" applyFont="1" applyBorder="1" applyAlignment="1">
      <alignment horizontal="center" vertical="center" wrapText="1" readingOrder="2"/>
    </xf>
    <xf numFmtId="0" fontId="50" fillId="0" borderId="66" xfId="0" applyFont="1" applyBorder="1" applyAlignment="1">
      <alignment horizontal="center" vertical="center" wrapText="1" readingOrder="2"/>
    </xf>
    <xf numFmtId="0" fontId="50" fillId="0" borderId="49" xfId="0" applyFont="1" applyBorder="1" applyAlignment="1">
      <alignment horizontal="center" vertical="center" wrapText="1" readingOrder="2"/>
    </xf>
    <xf numFmtId="0" fontId="20" fillId="0" borderId="82" xfId="0" applyFont="1" applyBorder="1" applyAlignment="1">
      <alignment horizontal="center" vertical="center" wrapText="1" readingOrder="2"/>
    </xf>
    <xf numFmtId="0" fontId="21" fillId="3" borderId="39" xfId="0" applyFont="1" applyFill="1" applyBorder="1" applyAlignment="1">
      <alignment horizontal="center" vertical="center" wrapText="1" readingOrder="2"/>
    </xf>
    <xf numFmtId="0" fontId="18" fillId="0" borderId="0" xfId="0" applyFont="1" applyAlignment="1">
      <alignment vertical="center" wrapText="1" readingOrder="2"/>
    </xf>
    <xf numFmtId="0" fontId="30" fillId="0" borderId="0" xfId="0" applyFont="1" applyAlignment="1">
      <alignment horizontal="center" vertical="center" wrapText="1" readingOrder="2"/>
    </xf>
    <xf numFmtId="0" fontId="41" fillId="0" borderId="0" xfId="0" applyFont="1" applyAlignment="1">
      <alignment horizontal="center" vertical="center" readingOrder="2"/>
    </xf>
    <xf numFmtId="0" fontId="21" fillId="0" borderId="0" xfId="0" applyFont="1" applyAlignment="1">
      <alignment horizontal="right" vertical="center" wrapText="1" readingOrder="2"/>
    </xf>
    <xf numFmtId="49" fontId="23" fillId="0" borderId="0" xfId="0" applyNumberFormat="1" applyFont="1" applyAlignment="1">
      <alignment horizontal="left" vertical="top" wrapText="1" readingOrder="2"/>
    </xf>
    <xf numFmtId="0" fontId="20" fillId="4" borderId="36" xfId="0" applyFont="1" applyFill="1" applyBorder="1" applyAlignment="1">
      <alignment horizontal="center" vertical="center" wrapText="1" readingOrder="2"/>
    </xf>
    <xf numFmtId="0" fontId="20" fillId="4" borderId="45" xfId="0" applyFont="1" applyFill="1" applyBorder="1" applyAlignment="1">
      <alignment horizontal="center" vertical="center" wrapText="1" readingOrder="2"/>
    </xf>
    <xf numFmtId="0" fontId="20" fillId="4" borderId="116" xfId="0" applyFont="1" applyFill="1" applyBorder="1" applyAlignment="1">
      <alignment horizontal="center" vertical="center" wrapText="1" readingOrder="2"/>
    </xf>
    <xf numFmtId="167" fontId="20" fillId="4" borderId="36" xfId="0" applyNumberFormat="1" applyFont="1" applyFill="1" applyBorder="1" applyAlignment="1">
      <alignment horizontal="center" vertical="center" wrapText="1" readingOrder="1"/>
    </xf>
    <xf numFmtId="0" fontId="21" fillId="4" borderId="36" xfId="0" applyFont="1" applyFill="1" applyBorder="1" applyAlignment="1">
      <alignment horizontal="center" vertical="center" wrapText="1" readingOrder="2"/>
    </xf>
    <xf numFmtId="0" fontId="23" fillId="0" borderId="0" xfId="0" applyFont="1" applyAlignment="1">
      <alignment readingOrder="2"/>
    </xf>
    <xf numFmtId="0" fontId="4" fillId="0" borderId="112" xfId="0" applyFont="1" applyBorder="1" applyAlignment="1">
      <alignment horizontal="right" vertical="center" readingOrder="2"/>
    </xf>
    <xf numFmtId="0" fontId="23" fillId="0" borderId="0" xfId="0" applyFont="1" applyAlignment="1">
      <alignment vertical="center" readingOrder="2"/>
    </xf>
    <xf numFmtId="0" fontId="33" fillId="0" borderId="0" xfId="0" applyFont="1" applyAlignment="1">
      <alignment vertical="center" readingOrder="2"/>
    </xf>
    <xf numFmtId="0" fontId="25" fillId="0" borderId="0" xfId="0" applyFont="1" applyAlignment="1">
      <alignment horizontal="left" wrapText="1" readingOrder="2"/>
    </xf>
    <xf numFmtId="167" fontId="23" fillId="0" borderId="0" xfId="0" applyNumberFormat="1" applyFont="1" applyAlignment="1">
      <alignment horizontal="left" wrapText="1" readingOrder="1"/>
    </xf>
    <xf numFmtId="0" fontId="23" fillId="0" borderId="0" xfId="0" applyFont="1" applyAlignment="1">
      <alignment horizontal="left" wrapText="1" readingOrder="2"/>
    </xf>
    <xf numFmtId="0" fontId="4" fillId="0" borderId="0" xfId="0" applyFont="1" applyAlignment="1">
      <alignment horizontal="left" vertical="center" wrapText="1" readingOrder="2"/>
    </xf>
    <xf numFmtId="0" fontId="34" fillId="0" borderId="0" xfId="0" applyFont="1" applyAlignment="1">
      <alignment horizontal="left" vertical="top" wrapText="1" readingOrder="2"/>
    </xf>
    <xf numFmtId="167" fontId="34" fillId="0" borderId="0" xfId="0" applyNumberFormat="1" applyFont="1" applyAlignment="1">
      <alignment horizontal="left" vertical="top" wrapText="1" readingOrder="1"/>
    </xf>
    <xf numFmtId="49" fontId="37" fillId="0" borderId="0" xfId="0" applyNumberFormat="1" applyFont="1" applyAlignment="1">
      <alignment readingOrder="2"/>
    </xf>
    <xf numFmtId="0" fontId="10" fillId="0" borderId="0" xfId="0" applyFont="1" applyAlignment="1">
      <alignment readingOrder="2"/>
    </xf>
    <xf numFmtId="167" fontId="5" fillId="0" borderId="0" xfId="0" applyNumberFormat="1" applyFont="1" applyAlignment="1">
      <alignment readingOrder="1"/>
    </xf>
    <xf numFmtId="0" fontId="51" fillId="0" borderId="79" xfId="0" applyFont="1" applyBorder="1" applyAlignment="1" applyProtection="1">
      <alignment horizontal="center" vertical="center" readingOrder="2"/>
      <protection locked="0"/>
    </xf>
    <xf numFmtId="0" fontId="51" fillId="0" borderId="67" xfId="0" applyFont="1" applyBorder="1" applyAlignment="1" applyProtection="1">
      <alignment horizontal="center" vertical="center" readingOrder="2"/>
      <protection locked="0"/>
    </xf>
    <xf numFmtId="0" fontId="51" fillId="0" borderId="80" xfId="0" applyFont="1" applyBorder="1" applyAlignment="1" applyProtection="1">
      <alignment horizontal="center" vertical="center" readingOrder="2"/>
      <protection locked="0"/>
    </xf>
    <xf numFmtId="0" fontId="51" fillId="0" borderId="68" xfId="0" applyFont="1" applyBorder="1" applyAlignment="1" applyProtection="1">
      <alignment horizontal="center" vertical="center" readingOrder="2"/>
      <protection locked="0"/>
    </xf>
    <xf numFmtId="0" fontId="51" fillId="0" borderId="63" xfId="0" applyFont="1" applyBorder="1" applyAlignment="1" applyProtection="1">
      <alignment horizontal="center" vertical="center" readingOrder="2"/>
      <protection locked="0"/>
    </xf>
    <xf numFmtId="0" fontId="51" fillId="0" borderId="72" xfId="0" applyFont="1" applyBorder="1" applyAlignment="1" applyProtection="1">
      <alignment horizontal="center" vertical="center" readingOrder="2"/>
      <protection locked="0"/>
    </xf>
    <xf numFmtId="0" fontId="5" fillId="0" borderId="0" xfId="0" applyFont="1"/>
    <xf numFmtId="0" fontId="5" fillId="0" borderId="0" xfId="0" applyFont="1" applyAlignment="1">
      <alignment horizontal="center" vertical="center"/>
    </xf>
    <xf numFmtId="9" fontId="5" fillId="0" borderId="0" xfId="1" applyNumberFormat="1" applyFont="1" applyAlignment="1">
      <alignment horizontal="center" vertical="center"/>
    </xf>
    <xf numFmtId="9" fontId="5" fillId="0" borderId="0" xfId="0" applyNumberFormat="1" applyFont="1" applyAlignment="1">
      <alignment horizontal="center" vertical="center"/>
    </xf>
    <xf numFmtId="0" fontId="5" fillId="0" borderId="0" xfId="0" applyFont="1" applyAlignment="1">
      <alignment vertical="center"/>
    </xf>
    <xf numFmtId="0" fontId="57" fillId="0" borderId="0" xfId="0" applyFont="1"/>
    <xf numFmtId="0" fontId="57" fillId="0" borderId="0" xfId="0" applyFont="1" applyAlignment="1">
      <alignment horizontal="right"/>
    </xf>
    <xf numFmtId="0" fontId="0" fillId="0" borderId="0" xfId="0" applyAlignment="1">
      <alignment horizontal="right"/>
    </xf>
    <xf numFmtId="0" fontId="54" fillId="7" borderId="104" xfId="0" applyFont="1" applyFill="1" applyBorder="1" applyAlignment="1">
      <alignment horizontal="right" vertical="center" readingOrder="2"/>
    </xf>
    <xf numFmtId="0" fontId="54" fillId="7" borderId="99" xfId="0" applyFont="1" applyFill="1" applyBorder="1" applyAlignment="1">
      <alignment horizontal="right" vertical="center" readingOrder="2"/>
    </xf>
    <xf numFmtId="0" fontId="54" fillId="7" borderId="101" xfId="0" applyFont="1" applyFill="1" applyBorder="1" applyAlignment="1">
      <alignment horizontal="right" vertical="center" readingOrder="2"/>
    </xf>
    <xf numFmtId="0" fontId="23" fillId="0" borderId="19" xfId="0" applyFont="1" applyBorder="1" applyAlignment="1" applyProtection="1">
      <alignment horizontal="center" vertical="center" wrapText="1" readingOrder="2"/>
      <protection locked="0"/>
    </xf>
    <xf numFmtId="0" fontId="23" fillId="0" borderId="21" xfId="0" applyFont="1" applyBorder="1" applyAlignment="1" applyProtection="1">
      <alignment horizontal="center" vertical="center" wrapText="1" readingOrder="2"/>
      <protection locked="0"/>
    </xf>
    <xf numFmtId="0" fontId="23" fillId="0" borderId="17" xfId="0" applyFont="1" applyBorder="1" applyAlignment="1" applyProtection="1">
      <alignment horizontal="center" vertical="center" wrapText="1" readingOrder="2"/>
      <protection locked="0"/>
    </xf>
    <xf numFmtId="0" fontId="23" fillId="0" borderId="1" xfId="0" applyFont="1" applyBorder="1" applyAlignment="1" applyProtection="1">
      <alignment horizontal="center" vertical="center" wrapText="1" readingOrder="2"/>
      <protection locked="0"/>
    </xf>
    <xf numFmtId="0" fontId="23" fillId="0" borderId="18" xfId="0" applyFont="1" applyBorder="1" applyAlignment="1" applyProtection="1">
      <alignment horizontal="center" vertical="center" wrapText="1" readingOrder="2"/>
      <protection locked="0"/>
    </xf>
    <xf numFmtId="0" fontId="23" fillId="0" borderId="5" xfId="0" applyFont="1" applyBorder="1" applyAlignment="1" applyProtection="1">
      <alignment horizontal="center" vertical="center" wrapText="1" readingOrder="2"/>
      <protection locked="0"/>
    </xf>
    <xf numFmtId="0" fontId="23" fillId="0" borderId="19" xfId="0" applyFont="1" applyBorder="1" applyAlignment="1" applyProtection="1">
      <alignment horizontal="right" vertical="center" wrapText="1" readingOrder="2"/>
      <protection locked="0"/>
    </xf>
    <xf numFmtId="0" fontId="23" fillId="0" borderId="21" xfId="0" applyFont="1" applyBorder="1" applyAlignment="1" applyProtection="1">
      <alignment horizontal="right" vertical="center" wrapText="1" readingOrder="2"/>
      <protection locked="0"/>
    </xf>
    <xf numFmtId="0" fontId="23" fillId="0" borderId="17" xfId="0" applyFont="1" applyBorder="1" applyAlignment="1" applyProtection="1">
      <alignment horizontal="right" vertical="center" wrapText="1" readingOrder="2"/>
      <protection locked="0"/>
    </xf>
    <xf numFmtId="0" fontId="23" fillId="0" borderId="1" xfId="0" applyFont="1" applyBorder="1" applyAlignment="1" applyProtection="1">
      <alignment horizontal="right" vertical="center" wrapText="1" readingOrder="2"/>
      <protection locked="0"/>
    </xf>
    <xf numFmtId="0" fontId="23" fillId="0" borderId="18" xfId="0" applyFont="1" applyBorder="1" applyAlignment="1" applyProtection="1">
      <alignment horizontal="right" vertical="center" wrapText="1" readingOrder="2"/>
      <protection locked="0"/>
    </xf>
    <xf numFmtId="0" fontId="23" fillId="0" borderId="5" xfId="0" applyFont="1" applyBorder="1" applyAlignment="1" applyProtection="1">
      <alignment horizontal="right" vertical="center" wrapText="1" readingOrder="2"/>
      <protection locked="0"/>
    </xf>
    <xf numFmtId="0" fontId="60" fillId="0" borderId="0" xfId="0" applyFont="1" applyAlignment="1">
      <alignment vertical="center"/>
    </xf>
    <xf numFmtId="0" fontId="61" fillId="0" borderId="0" xfId="0" applyFont="1" applyAlignment="1">
      <alignment vertical="center"/>
    </xf>
    <xf numFmtId="0" fontId="59" fillId="0" borderId="0" xfId="0" applyFont="1" applyAlignment="1">
      <alignment vertical="center"/>
    </xf>
    <xf numFmtId="0" fontId="5" fillId="0" borderId="129" xfId="0" applyFont="1" applyBorder="1" applyAlignment="1">
      <alignment vertical="center"/>
    </xf>
    <xf numFmtId="0" fontId="10" fillId="0" borderId="0" xfId="0" applyFont="1" applyAlignment="1">
      <alignment horizontal="right" vertical="center"/>
    </xf>
    <xf numFmtId="0" fontId="62" fillId="0" borderId="0" xfId="0" applyFont="1" applyAlignment="1">
      <alignment vertical="center"/>
    </xf>
    <xf numFmtId="0" fontId="6" fillId="0" borderId="96" xfId="0" applyFont="1" applyBorder="1" applyAlignment="1">
      <alignment horizontal="center" vertical="center"/>
    </xf>
    <xf numFmtId="0" fontId="6" fillId="0" borderId="105" xfId="0" applyFont="1" applyBorder="1" applyAlignment="1">
      <alignment horizontal="center" vertical="center" readingOrder="2"/>
    </xf>
    <xf numFmtId="0" fontId="54" fillId="7" borderId="101" xfId="0" applyFont="1" applyFill="1" applyBorder="1" applyAlignment="1">
      <alignment horizontal="right" vertical="center" wrapText="1" readingOrder="2"/>
    </xf>
    <xf numFmtId="0" fontId="6" fillId="7" borderId="104" xfId="0" applyFont="1" applyFill="1" applyBorder="1" applyAlignment="1">
      <alignment horizontal="right" vertical="center" wrapText="1" readingOrder="2"/>
    </xf>
    <xf numFmtId="0" fontId="6" fillId="0" borderId="100" xfId="0" applyFont="1" applyBorder="1" applyAlignment="1">
      <alignment horizontal="center" vertical="center" readingOrder="2"/>
    </xf>
    <xf numFmtId="168" fontId="0" fillId="0" borderId="0" xfId="0" applyNumberFormat="1" applyAlignment="1">
      <alignment wrapText="1"/>
    </xf>
    <xf numFmtId="0" fontId="5" fillId="0" borderId="0" xfId="0" applyFont="1" applyAlignment="1">
      <alignment horizontal="right" vertical="center"/>
    </xf>
    <xf numFmtId="0" fontId="64" fillId="0" borderId="0" xfId="0" applyFont="1" applyAlignment="1" applyProtection="1">
      <alignment horizontal="center" vertical="center"/>
      <protection locked="0"/>
    </xf>
    <xf numFmtId="49" fontId="36" fillId="0" borderId="0" xfId="0" applyNumberFormat="1" applyFont="1" applyAlignment="1">
      <alignment vertical="top" wrapText="1" readingOrder="2"/>
    </xf>
    <xf numFmtId="0" fontId="5" fillId="0" borderId="144" xfId="0" applyFont="1" applyBorder="1" applyAlignment="1">
      <alignment vertical="center"/>
    </xf>
    <xf numFmtId="0" fontId="59" fillId="0" borderId="144" xfId="0" applyFont="1" applyBorder="1" applyAlignment="1">
      <alignment vertical="center"/>
    </xf>
    <xf numFmtId="0" fontId="54" fillId="7" borderId="146" xfId="0" applyFont="1" applyFill="1" applyBorder="1" applyAlignment="1">
      <alignment vertical="center" readingOrder="2"/>
    </xf>
    <xf numFmtId="0" fontId="54" fillId="7" borderId="147" xfId="0" applyFont="1" applyFill="1" applyBorder="1" applyAlignment="1">
      <alignment vertical="center" readingOrder="2"/>
    </xf>
    <xf numFmtId="14" fontId="54" fillId="7" borderId="147" xfId="0" applyNumberFormat="1" applyFont="1" applyFill="1" applyBorder="1" applyAlignment="1">
      <alignment vertical="center" readingOrder="2"/>
    </xf>
    <xf numFmtId="0" fontId="63" fillId="0" borderId="145" xfId="0" applyFont="1" applyBorder="1" applyAlignment="1" applyProtection="1">
      <alignment horizontal="center" vertical="center"/>
      <protection locked="0"/>
    </xf>
    <xf numFmtId="0" fontId="5" fillId="0" borderId="145" xfId="0" applyFont="1" applyBorder="1" applyAlignment="1" applyProtection="1">
      <alignment horizontal="center" vertical="center"/>
      <protection locked="0"/>
    </xf>
    <xf numFmtId="0" fontId="10" fillId="7" borderId="22" xfId="0" applyFont="1" applyFill="1" applyBorder="1" applyAlignment="1">
      <alignment horizontal="center" vertical="center"/>
    </xf>
    <xf numFmtId="0" fontId="10" fillId="7" borderId="24" xfId="0" applyFont="1" applyFill="1" applyBorder="1" applyAlignment="1">
      <alignment horizontal="center" vertical="center" wrapText="1"/>
    </xf>
    <xf numFmtId="0" fontId="5" fillId="0" borderId="145" xfId="0" applyFont="1" applyBorder="1" applyAlignment="1">
      <alignment vertical="center" wrapText="1"/>
    </xf>
    <xf numFmtId="0" fontId="5" fillId="0" borderId="145" xfId="0" applyFont="1" applyBorder="1" applyAlignment="1">
      <alignment horizontal="center" vertical="center" wrapText="1"/>
    </xf>
    <xf numFmtId="0" fontId="10" fillId="7" borderId="25" xfId="0" applyFont="1" applyFill="1" applyBorder="1" applyAlignment="1">
      <alignment horizontal="center" vertical="center"/>
    </xf>
    <xf numFmtId="0" fontId="10" fillId="7" borderId="26" xfId="0" applyFont="1" applyFill="1" applyBorder="1" applyAlignment="1">
      <alignment horizontal="center" vertical="center" wrapText="1"/>
    </xf>
    <xf numFmtId="0" fontId="5" fillId="0" borderId="145" xfId="0" applyFont="1" applyBorder="1" applyAlignment="1">
      <alignment horizontal="right" vertical="center" wrapText="1"/>
    </xf>
    <xf numFmtId="0" fontId="21" fillId="3" borderId="148" xfId="0" applyFont="1" applyFill="1" applyBorder="1" applyAlignment="1">
      <alignment horizontal="right" vertical="center" wrapText="1" readingOrder="2"/>
    </xf>
    <xf numFmtId="0" fontId="23" fillId="0" borderId="0" xfId="0" applyFont="1" applyAlignment="1" applyProtection="1">
      <alignment horizontal="center" vertical="center" wrapText="1" readingOrder="2"/>
      <protection locked="0"/>
    </xf>
    <xf numFmtId="170" fontId="20" fillId="2" borderId="45" xfId="2" applyNumberFormat="1" applyFont="1" applyFill="1" applyBorder="1" applyAlignment="1">
      <alignment horizontal="center" vertical="center" wrapText="1" readingOrder="2"/>
    </xf>
    <xf numFmtId="170" fontId="20" fillId="0" borderId="0" xfId="2" applyNumberFormat="1" applyFont="1" applyAlignment="1">
      <alignment horizontal="center" vertical="center" wrapText="1" readingOrder="2"/>
    </xf>
    <xf numFmtId="170" fontId="20" fillId="6" borderId="45" xfId="2" applyNumberFormat="1" applyFont="1" applyFill="1" applyBorder="1" applyAlignment="1">
      <alignment horizontal="center" vertical="center" wrapText="1" readingOrder="2"/>
    </xf>
    <xf numFmtId="170" fontId="20" fillId="3" borderId="45" xfId="2" applyNumberFormat="1" applyFont="1" applyFill="1" applyBorder="1" applyAlignment="1">
      <alignment horizontal="center" vertical="center" wrapText="1" readingOrder="2"/>
    </xf>
    <xf numFmtId="170" fontId="20" fillId="4" borderId="45" xfId="2" applyNumberFormat="1" applyFont="1" applyFill="1" applyBorder="1" applyAlignment="1">
      <alignment horizontal="center" vertical="center" wrapText="1" readingOrder="2"/>
    </xf>
    <xf numFmtId="170" fontId="21" fillId="0" borderId="0" xfId="2" applyNumberFormat="1" applyFont="1" applyAlignment="1">
      <alignment horizontal="center" vertical="center" wrapText="1" readingOrder="2"/>
    </xf>
    <xf numFmtId="170" fontId="33" fillId="0" borderId="0" xfId="2" applyNumberFormat="1" applyFont="1" applyAlignment="1">
      <alignment horizontal="center" vertical="center" readingOrder="2"/>
    </xf>
    <xf numFmtId="170" fontId="34" fillId="0" borderId="0" xfId="2" applyNumberFormat="1" applyFont="1" applyAlignment="1">
      <alignment horizontal="center" vertical="top" wrapText="1" readingOrder="2"/>
    </xf>
    <xf numFmtId="170" fontId="37" fillId="0" borderId="0" xfId="2" applyNumberFormat="1" applyFont="1" applyAlignment="1">
      <alignment horizontal="center" readingOrder="2"/>
    </xf>
    <xf numFmtId="170" fontId="5" fillId="0" borderId="0" xfId="2" applyNumberFormat="1" applyFont="1" applyAlignment="1">
      <alignment horizontal="center" readingOrder="2"/>
    </xf>
    <xf numFmtId="0" fontId="23" fillId="0" borderId="0" xfId="0" applyFont="1" applyAlignment="1" applyProtection="1">
      <alignment horizontal="right" vertical="center" wrapText="1" readingOrder="2"/>
      <protection locked="0"/>
    </xf>
    <xf numFmtId="0" fontId="51" fillId="0" borderId="160" xfId="0" applyFont="1" applyBorder="1" applyAlignment="1" applyProtection="1">
      <alignment horizontal="center" vertical="center" readingOrder="2"/>
      <protection locked="0"/>
    </xf>
    <xf numFmtId="0" fontId="21" fillId="0" borderId="106" xfId="0" applyFont="1" applyBorder="1" applyAlignment="1" applyProtection="1">
      <alignment vertical="center" wrapText="1" readingOrder="2"/>
      <protection locked="0"/>
    </xf>
    <xf numFmtId="0" fontId="21" fillId="0" borderId="0" xfId="0" applyFont="1" applyAlignment="1" applyProtection="1">
      <alignment vertical="center" wrapText="1" readingOrder="2"/>
      <protection locked="0"/>
    </xf>
    <xf numFmtId="0" fontId="23" fillId="0" borderId="0" xfId="0" applyFont="1" applyAlignment="1" applyProtection="1">
      <alignment vertical="center" wrapText="1" readingOrder="2"/>
      <protection locked="0"/>
    </xf>
    <xf numFmtId="0" fontId="4" fillId="0" borderId="0" xfId="0" applyFont="1" applyAlignment="1">
      <alignment horizontal="right" vertical="center" readingOrder="2"/>
    </xf>
    <xf numFmtId="0" fontId="34" fillId="0" borderId="0" xfId="0" applyFont="1" applyAlignment="1">
      <alignment horizontal="left" vertical="center" wrapText="1" readingOrder="2"/>
    </xf>
    <xf numFmtId="0" fontId="24" fillId="0" borderId="0" xfId="0" applyFont="1" applyAlignment="1">
      <alignment horizontal="right" vertical="center" readingOrder="2"/>
    </xf>
    <xf numFmtId="0" fontId="24" fillId="0" borderId="0" xfId="0" applyFont="1" applyAlignment="1">
      <alignment horizontal="right" wrapText="1" readingOrder="2"/>
    </xf>
    <xf numFmtId="0" fontId="23" fillId="0" borderId="0" xfId="0" applyFont="1" applyAlignment="1">
      <alignment horizontal="right" wrapText="1" readingOrder="2"/>
    </xf>
    <xf numFmtId="0" fontId="39" fillId="0" borderId="0" xfId="0" applyFont="1" applyAlignment="1">
      <alignment horizontal="right" vertical="center" wrapText="1" readingOrder="2"/>
    </xf>
    <xf numFmtId="0" fontId="24" fillId="0" borderId="0" xfId="0" applyFont="1" applyAlignment="1">
      <alignment horizontal="right" readingOrder="2"/>
    </xf>
    <xf numFmtId="0" fontId="36" fillId="0" borderId="0" xfId="0" applyFont="1" applyAlignment="1">
      <alignment horizontal="right" readingOrder="2"/>
    </xf>
    <xf numFmtId="0" fontId="5" fillId="0" borderId="0" xfId="0" applyFont="1" applyAlignment="1">
      <alignment horizontal="right" readingOrder="2"/>
    </xf>
    <xf numFmtId="0" fontId="20" fillId="0" borderId="115" xfId="0" applyFont="1" applyBorder="1" applyAlignment="1">
      <alignment horizontal="center" vertical="center" wrapText="1" readingOrder="2"/>
    </xf>
    <xf numFmtId="0" fontId="0" fillId="0" borderId="0" xfId="0" applyAlignment="1">
      <alignment horizontal="center" vertical="center"/>
    </xf>
    <xf numFmtId="9" fontId="0" fillId="0" borderId="167" xfId="0" applyNumberFormat="1" applyBorder="1" applyAlignment="1">
      <alignment horizontal="center" vertical="center"/>
    </xf>
    <xf numFmtId="9" fontId="0" fillId="0" borderId="167" xfId="2" applyFont="1" applyBorder="1" applyAlignment="1">
      <alignment horizontal="center" vertical="center"/>
    </xf>
    <xf numFmtId="9" fontId="20" fillId="2" borderId="45" xfId="2" applyFont="1" applyFill="1" applyBorder="1" applyAlignment="1">
      <alignment horizontal="center" vertical="center" wrapText="1" readingOrder="2"/>
    </xf>
    <xf numFmtId="9" fontId="22" fillId="0" borderId="0" xfId="2" applyFont="1" applyAlignment="1">
      <alignment horizontal="center" vertical="center" wrapText="1" readingOrder="2"/>
    </xf>
    <xf numFmtId="9" fontId="20" fillId="6" borderId="148" xfId="2" applyFont="1" applyFill="1" applyBorder="1" applyAlignment="1">
      <alignment horizontal="center" vertical="center" wrapText="1" readingOrder="2"/>
    </xf>
    <xf numFmtId="9" fontId="20" fillId="3" borderId="45" xfId="2" applyFont="1" applyFill="1" applyBorder="1" applyAlignment="1">
      <alignment horizontal="center" vertical="center" wrapText="1" readingOrder="2"/>
    </xf>
    <xf numFmtId="9" fontId="20" fillId="4" borderId="148" xfId="2" applyFont="1" applyFill="1" applyBorder="1" applyAlignment="1">
      <alignment horizontal="center" vertical="center" wrapText="1" readingOrder="2"/>
    </xf>
    <xf numFmtId="9" fontId="10" fillId="0" borderId="0" xfId="2" applyFont="1" applyAlignment="1">
      <alignment horizontal="center" readingOrder="2"/>
    </xf>
    <xf numFmtId="9" fontId="0" fillId="0" borderId="0" xfId="2" applyFont="1"/>
    <xf numFmtId="9" fontId="66" fillId="7" borderId="166" xfId="2" applyFont="1" applyFill="1" applyBorder="1" applyAlignment="1">
      <alignment horizontal="center" vertical="center"/>
    </xf>
    <xf numFmtId="0" fontId="67" fillId="0" borderId="0" xfId="0" applyFont="1"/>
    <xf numFmtId="0" fontId="0" fillId="0" borderId="0" xfId="0" applyAlignment="1">
      <alignment vertical="center" wrapText="1"/>
    </xf>
    <xf numFmtId="0" fontId="0" fillId="0" borderId="0" xfId="0" applyAlignment="1">
      <alignment vertical="center"/>
    </xf>
    <xf numFmtId="0" fontId="0" fillId="0" borderId="145" xfId="0" applyBorder="1" applyAlignment="1">
      <alignment horizontal="center" vertical="center"/>
    </xf>
    <xf numFmtId="0" fontId="0" fillId="0" borderId="145" xfId="0" applyBorder="1" applyAlignment="1">
      <alignment horizontal="center"/>
    </xf>
    <xf numFmtId="0" fontId="66" fillId="8" borderId="145" xfId="0" applyFont="1" applyFill="1" applyBorder="1" applyAlignment="1">
      <alignment horizontal="center" vertical="center" wrapText="1"/>
    </xf>
    <xf numFmtId="0" fontId="66" fillId="8" borderId="145" xfId="0" applyFont="1" applyFill="1" applyBorder="1" applyAlignment="1">
      <alignment horizontal="center" vertical="center"/>
    </xf>
    <xf numFmtId="0" fontId="0" fillId="0" borderId="145" xfId="0" applyBorder="1" applyAlignment="1">
      <alignment horizontal="right" vertical="center" wrapText="1"/>
    </xf>
    <xf numFmtId="9" fontId="0" fillId="0" borderId="145" xfId="2" applyFont="1" applyBorder="1" applyAlignment="1">
      <alignment horizontal="center" vertical="center"/>
    </xf>
    <xf numFmtId="9" fontId="0" fillId="0" borderId="145" xfId="2" applyFont="1" applyBorder="1" applyAlignment="1">
      <alignment horizontal="center"/>
    </xf>
    <xf numFmtId="0" fontId="0" fillId="0" borderId="145" xfId="0" applyBorder="1" applyAlignment="1">
      <alignment horizontal="right" wrapText="1"/>
    </xf>
    <xf numFmtId="10" fontId="23" fillId="0" borderId="161" xfId="2" applyNumberFormat="1" applyFont="1" applyBorder="1" applyAlignment="1" applyProtection="1">
      <alignment horizontal="center" vertical="center" wrapText="1" readingOrder="2"/>
      <protection locked="0"/>
    </xf>
    <xf numFmtId="171" fontId="23" fillId="0" borderId="171" xfId="2" applyNumberFormat="1" applyFont="1" applyBorder="1" applyAlignment="1" applyProtection="1">
      <alignment horizontal="center" vertical="center" wrapText="1" readingOrder="2"/>
      <protection locked="0"/>
    </xf>
    <xf numFmtId="171" fontId="23" fillId="0" borderId="50" xfId="2" applyNumberFormat="1" applyFont="1" applyBorder="1" applyAlignment="1" applyProtection="1">
      <alignment horizontal="center" vertical="center" wrapText="1" readingOrder="2"/>
      <protection locked="0"/>
    </xf>
    <xf numFmtId="171" fontId="25" fillId="0" borderId="0" xfId="2" applyNumberFormat="1" applyFont="1" applyAlignment="1">
      <alignment horizontal="center" wrapText="1" readingOrder="2"/>
    </xf>
    <xf numFmtId="171" fontId="34" fillId="0" borderId="0" xfId="2" applyNumberFormat="1" applyFont="1" applyAlignment="1">
      <alignment horizontal="center" vertical="top" wrapText="1" readingOrder="2"/>
    </xf>
    <xf numFmtId="0" fontId="66" fillId="0" borderId="145" xfId="0" applyFont="1" applyBorder="1" applyAlignment="1">
      <alignment horizontal="centerContinuous" vertical="center" wrapText="1"/>
    </xf>
    <xf numFmtId="0" fontId="0" fillId="6" borderId="28" xfId="0" applyFill="1" applyBorder="1" applyAlignment="1">
      <alignment horizontal="center" vertical="center"/>
    </xf>
    <xf numFmtId="0" fontId="56" fillId="0" borderId="96" xfId="0" applyFont="1" applyBorder="1" applyAlignment="1" applyProtection="1">
      <alignment horizontal="right" vertical="center" wrapText="1" readingOrder="2"/>
      <protection locked="0"/>
    </xf>
    <xf numFmtId="0" fontId="20" fillId="4" borderId="119" xfId="0" applyFont="1" applyFill="1" applyBorder="1" applyAlignment="1">
      <alignment horizontal="center" vertical="center" wrapText="1" readingOrder="2"/>
    </xf>
    <xf numFmtId="0" fontId="20" fillId="2" borderId="35" xfId="0" applyFont="1" applyFill="1" applyBorder="1" applyAlignment="1">
      <alignment horizontal="center" vertical="center" wrapText="1" readingOrder="2"/>
    </xf>
    <xf numFmtId="9" fontId="20" fillId="2" borderId="41" xfId="2" applyFont="1" applyFill="1" applyBorder="1" applyAlignment="1">
      <alignment horizontal="center" vertical="center" wrapText="1" readingOrder="2"/>
    </xf>
    <xf numFmtId="9" fontId="20" fillId="6" borderId="41" xfId="2" applyFont="1" applyFill="1" applyBorder="1" applyAlignment="1">
      <alignment horizontal="center" vertical="center" wrapText="1" readingOrder="2"/>
    </xf>
    <xf numFmtId="9" fontId="23" fillId="0" borderId="37" xfId="2" applyFont="1" applyBorder="1" applyAlignment="1" applyProtection="1">
      <alignment horizontal="center" vertical="center" wrapText="1" readingOrder="2"/>
      <protection locked="0"/>
    </xf>
    <xf numFmtId="0" fontId="20" fillId="6" borderId="74" xfId="0" applyFont="1" applyFill="1" applyBorder="1" applyAlignment="1">
      <alignment horizontal="center" vertical="center" wrapText="1" readingOrder="2"/>
    </xf>
    <xf numFmtId="9" fontId="20" fillId="2" borderId="182" xfId="2" applyFont="1" applyFill="1" applyBorder="1" applyAlignment="1">
      <alignment horizontal="center" vertical="center" wrapText="1" readingOrder="2"/>
    </xf>
    <xf numFmtId="0" fontId="14" fillId="2" borderId="184" xfId="0" applyFont="1" applyFill="1" applyBorder="1" applyAlignment="1">
      <alignment vertical="center" readingOrder="2"/>
    </xf>
    <xf numFmtId="0" fontId="14" fillId="2" borderId="185" xfId="0" applyFont="1" applyFill="1" applyBorder="1" applyAlignment="1">
      <alignment vertical="center" readingOrder="2"/>
    </xf>
    <xf numFmtId="0" fontId="14" fillId="2" borderId="185" xfId="0" applyFont="1" applyFill="1" applyBorder="1" applyAlignment="1">
      <alignment horizontal="left" vertical="center" wrapText="1" readingOrder="2"/>
    </xf>
    <xf numFmtId="170" fontId="14" fillId="2" borderId="185" xfId="2" applyNumberFormat="1" applyFont="1" applyFill="1" applyBorder="1" applyAlignment="1">
      <alignment horizontal="center" vertical="center" readingOrder="2"/>
    </xf>
    <xf numFmtId="9" fontId="16" fillId="2" borderId="185" xfId="2" applyFont="1" applyFill="1" applyBorder="1" applyAlignment="1">
      <alignment horizontal="center" vertical="top" wrapText="1" readingOrder="2"/>
    </xf>
    <xf numFmtId="0" fontId="16" fillId="2" borderId="185" xfId="0" applyFont="1" applyFill="1" applyBorder="1" applyAlignment="1">
      <alignment horizontal="left" vertical="top" wrapText="1" readingOrder="2"/>
    </xf>
    <xf numFmtId="167" fontId="18" fillId="2" borderId="185" xfId="0" applyNumberFormat="1" applyFont="1" applyFill="1" applyBorder="1" applyAlignment="1">
      <alignment horizontal="center" vertical="center" wrapText="1" readingOrder="1"/>
    </xf>
    <xf numFmtId="0" fontId="18" fillId="2" borderId="185" xfId="0" applyFont="1" applyFill="1" applyBorder="1" applyAlignment="1">
      <alignment horizontal="center" vertical="center" wrapText="1" readingOrder="2"/>
    </xf>
    <xf numFmtId="0" fontId="20" fillId="2" borderId="186" xfId="0" applyFont="1" applyFill="1" applyBorder="1" applyAlignment="1">
      <alignment horizontal="center" vertical="center" wrapText="1" readingOrder="2"/>
    </xf>
    <xf numFmtId="9" fontId="20" fillId="6" borderId="192" xfId="2" applyFont="1" applyFill="1" applyBorder="1" applyAlignment="1">
      <alignment horizontal="center" vertical="center" wrapText="1" readingOrder="2"/>
    </xf>
    <xf numFmtId="0" fontId="14" fillId="6" borderId="200" xfId="0" applyFont="1" applyFill="1" applyBorder="1" applyAlignment="1">
      <alignment horizontal="right" vertical="center" readingOrder="2"/>
    </xf>
    <xf numFmtId="0" fontId="14" fillId="6" borderId="201" xfId="0" applyFont="1" applyFill="1" applyBorder="1" applyAlignment="1">
      <alignment wrapText="1" readingOrder="2"/>
    </xf>
    <xf numFmtId="170" fontId="14" fillId="6" borderId="201" xfId="2" applyNumberFormat="1" applyFont="1" applyFill="1" applyBorder="1" applyAlignment="1">
      <alignment horizontal="center" wrapText="1" readingOrder="2"/>
    </xf>
    <xf numFmtId="9" fontId="14" fillId="6" borderId="201" xfId="2" applyFont="1" applyFill="1" applyBorder="1" applyAlignment="1">
      <alignment horizontal="center" wrapText="1" readingOrder="2"/>
    </xf>
    <xf numFmtId="167" fontId="27" fillId="6" borderId="201" xfId="0" applyNumberFormat="1" applyFont="1" applyFill="1" applyBorder="1" applyAlignment="1">
      <alignment horizontal="center" vertical="center" wrapText="1" readingOrder="1"/>
    </xf>
    <xf numFmtId="0" fontId="18" fillId="6" borderId="201" xfId="0" applyFont="1" applyFill="1" applyBorder="1" applyAlignment="1">
      <alignment horizontal="center" vertical="center" wrapText="1" readingOrder="2"/>
    </xf>
    <xf numFmtId="0" fontId="18" fillId="6" borderId="202" xfId="0" applyFont="1" applyFill="1" applyBorder="1" applyAlignment="1">
      <alignment horizontal="center" vertical="center" wrapText="1" readingOrder="2"/>
    </xf>
    <xf numFmtId="0" fontId="18" fillId="2" borderId="203" xfId="0" applyFont="1" applyFill="1" applyBorder="1" applyAlignment="1">
      <alignment horizontal="center" vertical="center" wrapText="1" readingOrder="2"/>
    </xf>
    <xf numFmtId="0" fontId="20" fillId="6" borderId="204" xfId="0" applyFont="1" applyFill="1" applyBorder="1" applyAlignment="1">
      <alignment horizontal="center" vertical="center" wrapText="1" readingOrder="2"/>
    </xf>
    <xf numFmtId="9" fontId="20" fillId="3" borderId="41" xfId="2" applyFont="1" applyFill="1" applyBorder="1" applyAlignment="1">
      <alignment horizontal="center" vertical="center" wrapText="1" readingOrder="2"/>
    </xf>
    <xf numFmtId="9" fontId="20" fillId="3" borderId="211" xfId="2" applyFont="1" applyFill="1" applyBorder="1" applyAlignment="1">
      <alignment horizontal="center" vertical="center" wrapText="1" readingOrder="2"/>
    </xf>
    <xf numFmtId="0" fontId="20" fillId="3" borderId="212" xfId="0" applyFont="1" applyFill="1" applyBorder="1" applyAlignment="1">
      <alignment horizontal="center" vertical="center" wrapText="1" readingOrder="2"/>
    </xf>
    <xf numFmtId="0" fontId="50" fillId="0" borderId="213" xfId="0" applyFont="1" applyBorder="1" applyAlignment="1">
      <alignment horizontal="center" vertical="center" wrapText="1" readingOrder="2"/>
    </xf>
    <xf numFmtId="0" fontId="14" fillId="3" borderId="214" xfId="0" applyFont="1" applyFill="1" applyBorder="1" applyAlignment="1">
      <alignment vertical="center" readingOrder="2"/>
    </xf>
    <xf numFmtId="0" fontId="14" fillId="3" borderId="215" xfId="0" applyFont="1" applyFill="1" applyBorder="1" applyAlignment="1">
      <alignment vertical="center" wrapText="1" readingOrder="2"/>
    </xf>
    <xf numFmtId="0" fontId="14" fillId="3" borderId="215" xfId="0" applyFont="1" applyFill="1" applyBorder="1" applyAlignment="1">
      <alignment horizontal="left" vertical="center" wrapText="1" readingOrder="2"/>
    </xf>
    <xf numFmtId="170" fontId="14" fillId="3" borderId="215" xfId="2" applyNumberFormat="1" applyFont="1" applyFill="1" applyBorder="1" applyAlignment="1">
      <alignment horizontal="center" vertical="center" wrapText="1" readingOrder="2"/>
    </xf>
    <xf numFmtId="9" fontId="28" fillId="3" borderId="215" xfId="2" applyFont="1" applyFill="1" applyBorder="1" applyAlignment="1">
      <alignment horizontal="center" vertical="top" wrapText="1" readingOrder="2"/>
    </xf>
    <xf numFmtId="0" fontId="28" fillId="3" borderId="215" xfId="0" applyFont="1" applyFill="1" applyBorder="1" applyAlignment="1">
      <alignment horizontal="center" vertical="top" wrapText="1" readingOrder="2"/>
    </xf>
    <xf numFmtId="167" fontId="29" fillId="3" borderId="215" xfId="0" applyNumberFormat="1" applyFont="1" applyFill="1" applyBorder="1" applyAlignment="1">
      <alignment horizontal="center" vertical="center" wrapText="1" readingOrder="1"/>
    </xf>
    <xf numFmtId="0" fontId="18" fillId="3" borderId="215" xfId="0" applyFont="1" applyFill="1" applyBorder="1" applyAlignment="1">
      <alignment horizontal="center" vertical="center" wrapText="1" readingOrder="2"/>
    </xf>
    <xf numFmtId="0" fontId="18" fillId="3" borderId="216" xfId="0" applyFont="1" applyFill="1" applyBorder="1" applyAlignment="1">
      <alignment horizontal="center" vertical="center" wrapText="1" readingOrder="2"/>
    </xf>
    <xf numFmtId="0" fontId="20" fillId="3" borderId="217" xfId="0" applyFont="1" applyFill="1" applyBorder="1" applyAlignment="1">
      <alignment horizontal="center" vertical="center" wrapText="1" readingOrder="2"/>
    </xf>
    <xf numFmtId="9" fontId="20" fillId="4" borderId="187" xfId="2" applyFont="1" applyFill="1" applyBorder="1" applyAlignment="1">
      <alignment horizontal="center" vertical="center" wrapText="1" readingOrder="2"/>
    </xf>
    <xf numFmtId="9" fontId="20" fillId="4" borderId="222" xfId="2" applyFont="1" applyFill="1" applyBorder="1" applyAlignment="1">
      <alignment horizontal="center" vertical="center" wrapText="1" readingOrder="2"/>
    </xf>
    <xf numFmtId="0" fontId="14" fillId="4" borderId="223" xfId="0" applyFont="1" applyFill="1" applyBorder="1" applyAlignment="1">
      <alignment vertical="center" readingOrder="2"/>
    </xf>
    <xf numFmtId="0" fontId="14" fillId="4" borderId="224" xfId="0" applyFont="1" applyFill="1" applyBorder="1" applyAlignment="1">
      <alignment vertical="center" readingOrder="2"/>
    </xf>
    <xf numFmtId="170" fontId="14" fillId="4" borderId="224" xfId="2" applyNumberFormat="1" applyFont="1" applyFill="1" applyBorder="1" applyAlignment="1">
      <alignment horizontal="center" vertical="center" readingOrder="2"/>
    </xf>
    <xf numFmtId="9" fontId="14" fillId="4" borderId="224" xfId="2" applyFont="1" applyFill="1" applyBorder="1" applyAlignment="1">
      <alignment horizontal="center" vertical="center" readingOrder="2"/>
    </xf>
    <xf numFmtId="167" fontId="31" fillId="4" borderId="224" xfId="0" applyNumberFormat="1" applyFont="1" applyFill="1" applyBorder="1" applyAlignment="1">
      <alignment vertical="center" wrapText="1" readingOrder="1"/>
    </xf>
    <xf numFmtId="0" fontId="32" fillId="4" borderId="224" xfId="0" applyFont="1" applyFill="1" applyBorder="1" applyAlignment="1">
      <alignment vertical="center" wrapText="1" readingOrder="2"/>
    </xf>
    <xf numFmtId="0" fontId="18" fillId="4" borderId="225" xfId="0" applyFont="1" applyFill="1" applyBorder="1" applyAlignment="1">
      <alignment vertical="center" wrapText="1" readingOrder="2"/>
    </xf>
    <xf numFmtId="0" fontId="20" fillId="4" borderId="226" xfId="0" applyFont="1" applyFill="1" applyBorder="1" applyAlignment="1">
      <alignment horizontal="center" vertical="center" wrapText="1" readingOrder="2"/>
    </xf>
    <xf numFmtId="9" fontId="66" fillId="7" borderId="166" xfId="0" applyNumberFormat="1" applyFont="1" applyFill="1" applyBorder="1" applyAlignment="1">
      <alignment horizontal="center" vertical="center"/>
    </xf>
    <xf numFmtId="9" fontId="66" fillId="7" borderId="167" xfId="0" applyNumberFormat="1" applyFont="1" applyFill="1" applyBorder="1" applyAlignment="1">
      <alignment horizontal="center" vertical="center"/>
    </xf>
    <xf numFmtId="9" fontId="4" fillId="0" borderId="0" xfId="0" applyNumberFormat="1" applyFont="1" applyAlignment="1">
      <alignment horizontal="center" readingOrder="2"/>
    </xf>
    <xf numFmtId="166" fontId="4" fillId="0" borderId="0" xfId="0" applyNumberFormat="1" applyFont="1" applyAlignment="1">
      <alignment horizontal="center" readingOrder="2"/>
    </xf>
    <xf numFmtId="0" fontId="4" fillId="0" borderId="0" xfId="0" applyFont="1" applyAlignment="1">
      <alignment horizontal="left" wrapText="1" readingOrder="2"/>
    </xf>
    <xf numFmtId="9" fontId="5" fillId="0" borderId="0" xfId="2" applyFont="1" applyBorder="1" applyAlignment="1">
      <alignment readingOrder="2"/>
    </xf>
    <xf numFmtId="9" fontId="4" fillId="0" borderId="0" xfId="2" applyFont="1" applyBorder="1" applyAlignment="1">
      <alignment horizontal="left" wrapText="1" readingOrder="2"/>
    </xf>
    <xf numFmtId="0" fontId="24" fillId="9" borderId="0" xfId="0" applyFont="1" applyFill="1" applyAlignment="1">
      <alignment horizontal="left" vertical="top" wrapText="1" readingOrder="2"/>
    </xf>
    <xf numFmtId="9" fontId="5" fillId="0" borderId="0" xfId="0" applyNumberFormat="1" applyFont="1" applyAlignment="1">
      <alignment readingOrder="2"/>
    </xf>
    <xf numFmtId="0" fontId="4" fillId="0" borderId="0" xfId="0" applyFont="1" applyAlignment="1">
      <alignment horizontal="left"/>
    </xf>
    <xf numFmtId="0" fontId="10" fillId="7" borderId="145" xfId="0" applyFont="1" applyFill="1" applyBorder="1" applyAlignment="1">
      <alignment horizontal="center" vertical="center" wrapText="1"/>
    </xf>
    <xf numFmtId="167" fontId="56" fillId="0" borderId="97" xfId="0" applyNumberFormat="1" applyFont="1" applyBorder="1" applyAlignment="1" applyProtection="1">
      <alignment horizontal="center" vertical="center" readingOrder="1"/>
      <protection locked="0"/>
    </xf>
    <xf numFmtId="0" fontId="56" fillId="0" borderId="100" xfId="0" applyFont="1" applyBorder="1" applyAlignment="1" applyProtection="1">
      <alignment vertical="center" readingOrder="2"/>
      <protection locked="0"/>
    </xf>
    <xf numFmtId="165" fontId="58" fillId="0" borderId="96" xfId="0" applyNumberFormat="1" applyFont="1" applyBorder="1" applyAlignment="1" applyProtection="1">
      <alignment vertical="center" readingOrder="2"/>
      <protection locked="0"/>
    </xf>
    <xf numFmtId="0" fontId="24" fillId="0" borderId="20" xfId="0" applyFont="1" applyBorder="1" applyAlignment="1">
      <alignment horizontal="center" vertical="center" wrapText="1" readingOrder="2"/>
    </xf>
    <xf numFmtId="9" fontId="21" fillId="3" borderId="45" xfId="2" applyFont="1" applyFill="1" applyBorder="1" applyAlignment="1">
      <alignment horizontal="center" vertical="center" wrapText="1" readingOrder="2"/>
    </xf>
    <xf numFmtId="9" fontId="21" fillId="3" borderId="148" xfId="2" applyFont="1" applyFill="1" applyBorder="1" applyAlignment="1">
      <alignment horizontal="center" vertical="center" wrapText="1" readingOrder="2"/>
    </xf>
    <xf numFmtId="9" fontId="23" fillId="0" borderId="50" xfId="2" applyFont="1" applyBorder="1" applyAlignment="1" applyProtection="1">
      <alignment horizontal="center" vertical="center" wrapText="1" readingOrder="2"/>
    </xf>
    <xf numFmtId="9" fontId="23" fillId="0" borderId="38" xfId="2" applyFont="1" applyBorder="1" applyAlignment="1" applyProtection="1">
      <alignment horizontal="center" vertical="center" wrapText="1" readingOrder="2"/>
    </xf>
    <xf numFmtId="167" fontId="56" fillId="0" borderId="97" xfId="0" applyNumberFormat="1" applyFont="1" applyBorder="1" applyAlignment="1">
      <alignment horizontal="center" vertical="center" readingOrder="1"/>
    </xf>
    <xf numFmtId="0" fontId="56" fillId="0" borderId="100" xfId="0" applyFont="1" applyBorder="1" applyAlignment="1">
      <alignment horizontal="center" vertical="center" readingOrder="2"/>
    </xf>
    <xf numFmtId="167" fontId="56" fillId="0" borderId="102" xfId="0" applyNumberFormat="1" applyFont="1" applyBorder="1" applyAlignment="1">
      <alignment horizontal="center" vertical="center" readingOrder="1"/>
    </xf>
    <xf numFmtId="0" fontId="56" fillId="0" borderId="102" xfId="0" applyFont="1" applyBorder="1" applyAlignment="1">
      <alignment horizontal="center" vertical="center" readingOrder="1"/>
    </xf>
    <xf numFmtId="0" fontId="56" fillId="0" borderId="103" xfId="0" applyFont="1" applyBorder="1" applyAlignment="1">
      <alignment horizontal="center" vertical="center" readingOrder="2"/>
    </xf>
    <xf numFmtId="14" fontId="54" fillId="7" borderId="97" xfId="0" applyNumberFormat="1" applyFont="1" applyFill="1" applyBorder="1" applyAlignment="1">
      <alignment vertical="center" readingOrder="2"/>
    </xf>
    <xf numFmtId="0" fontId="10" fillId="7" borderId="23" xfId="0" applyFont="1" applyFill="1" applyBorder="1" applyAlignment="1">
      <alignment horizontal="center" vertical="center"/>
    </xf>
    <xf numFmtId="0" fontId="10" fillId="7" borderId="0" xfId="0" applyFont="1" applyFill="1" applyAlignment="1">
      <alignment horizontal="center" vertical="center"/>
    </xf>
    <xf numFmtId="0" fontId="10" fillId="7" borderId="23" xfId="0" applyFont="1" applyFill="1" applyBorder="1" applyAlignment="1">
      <alignment horizontal="center" vertical="center" wrapText="1"/>
    </xf>
    <xf numFmtId="169" fontId="5" fillId="0" borderId="145" xfId="1" applyNumberFormat="1" applyFont="1" applyBorder="1" applyAlignment="1" applyProtection="1">
      <alignment horizontal="right" vertical="center"/>
    </xf>
    <xf numFmtId="43" fontId="5" fillId="0" borderId="145" xfId="1" applyFont="1" applyBorder="1" applyAlignment="1" applyProtection="1">
      <alignment horizontal="right" vertical="center"/>
    </xf>
    <xf numFmtId="0" fontId="5" fillId="0" borderId="145" xfId="0" applyFont="1" applyBorder="1" applyAlignment="1">
      <alignment horizontal="right" vertical="center"/>
    </xf>
    <xf numFmtId="43" fontId="5" fillId="0" borderId="145" xfId="1" applyFont="1" applyBorder="1" applyAlignment="1" applyProtection="1">
      <alignment horizontal="right" vertical="center" wrapText="1"/>
    </xf>
    <xf numFmtId="49" fontId="56" fillId="0" borderId="105" xfId="0" applyNumberFormat="1" applyFont="1" applyBorder="1" applyAlignment="1" applyProtection="1">
      <alignment horizontal="right" vertical="center" wrapText="1" readingOrder="2"/>
      <protection locked="0"/>
    </xf>
    <xf numFmtId="49" fontId="56" fillId="0" borderId="125" xfId="0" applyNumberFormat="1" applyFont="1" applyBorder="1" applyAlignment="1" applyProtection="1">
      <alignment vertical="center" wrapText="1" readingOrder="2"/>
      <protection locked="0"/>
    </xf>
    <xf numFmtId="49" fontId="56" fillId="0" borderId="96" xfId="0" applyNumberFormat="1" applyFont="1" applyBorder="1" applyAlignment="1" applyProtection="1">
      <alignment horizontal="right" vertical="center" wrapText="1" readingOrder="2"/>
      <protection locked="0"/>
    </xf>
    <xf numFmtId="49" fontId="56" fillId="0" borderId="98" xfId="0" applyNumberFormat="1" applyFont="1" applyBorder="1" applyAlignment="1" applyProtection="1">
      <alignment vertical="center" wrapText="1" readingOrder="2"/>
      <protection locked="0"/>
    </xf>
    <xf numFmtId="0" fontId="56" fillId="0" borderId="97" xfId="0" applyFont="1" applyBorder="1" applyAlignment="1" applyProtection="1">
      <alignment horizontal="right" vertical="center" wrapText="1" readingOrder="2"/>
      <protection locked="0"/>
    </xf>
    <xf numFmtId="49" fontId="56" fillId="0" borderId="142" xfId="0" applyNumberFormat="1" applyFont="1" applyBorder="1" applyAlignment="1" applyProtection="1">
      <alignment horizontal="right" vertical="center" wrapText="1" readingOrder="2"/>
      <protection locked="0"/>
    </xf>
    <xf numFmtId="167" fontId="56" fillId="0" borderId="96" xfId="0" applyNumberFormat="1" applyFont="1" applyBorder="1" applyAlignment="1" applyProtection="1">
      <alignment horizontal="right" vertical="center" wrapText="1" readingOrder="2"/>
      <protection locked="0"/>
    </xf>
    <xf numFmtId="167" fontId="56" fillId="0" borderId="96" xfId="0" applyNumberFormat="1" applyFont="1" applyBorder="1" applyAlignment="1">
      <alignment horizontal="center" vertical="center" readingOrder="1"/>
    </xf>
    <xf numFmtId="0" fontId="6" fillId="0" borderId="105" xfId="0" applyFont="1" applyBorder="1" applyAlignment="1" applyProtection="1">
      <alignment horizontal="center" vertical="center" readingOrder="2"/>
      <protection locked="0"/>
    </xf>
    <xf numFmtId="0" fontId="56" fillId="0" borderId="100" xfId="0" applyFont="1" applyBorder="1" applyAlignment="1" applyProtection="1">
      <alignment horizontal="center" vertical="center" readingOrder="2"/>
      <protection locked="0"/>
    </xf>
    <xf numFmtId="172" fontId="6" fillId="0" borderId="143" xfId="0" applyNumberFormat="1" applyFont="1" applyBorder="1" applyAlignment="1" applyProtection="1">
      <alignment horizontal="center" vertical="center" readingOrder="1"/>
      <protection locked="0"/>
    </xf>
    <xf numFmtId="0" fontId="54" fillId="7" borderId="99" xfId="0" applyFont="1" applyFill="1" applyBorder="1" applyAlignment="1">
      <alignment horizontal="right" vertical="center" wrapText="1" readingOrder="2"/>
    </xf>
    <xf numFmtId="0" fontId="56" fillId="0" borderId="97" xfId="0" applyFont="1" applyBorder="1" applyAlignment="1">
      <alignment horizontal="center" vertical="center" wrapText="1" readingOrder="1"/>
    </xf>
    <xf numFmtId="167" fontId="73" fillId="0" borderId="52" xfId="0" applyNumberFormat="1" applyFont="1" applyBorder="1" applyAlignment="1">
      <alignment horizontal="center" vertical="center" wrapText="1" readingOrder="1"/>
    </xf>
    <xf numFmtId="0" fontId="73" fillId="0" borderId="52" xfId="0" applyFont="1" applyBorder="1" applyAlignment="1" applyProtection="1">
      <alignment horizontal="right" vertical="center" wrapText="1" readingOrder="2"/>
      <protection locked="0"/>
    </xf>
    <xf numFmtId="0" fontId="73" fillId="0" borderId="52" xfId="0" applyFont="1" applyBorder="1" applyAlignment="1" applyProtection="1">
      <alignment horizontal="center" vertical="center" wrapText="1" readingOrder="2"/>
      <protection locked="0"/>
    </xf>
    <xf numFmtId="0" fontId="73" fillId="0" borderId="57" xfId="0" applyFont="1" applyBorder="1" applyAlignment="1">
      <alignment horizontal="center" vertical="center" wrapText="1" readingOrder="2"/>
    </xf>
    <xf numFmtId="167" fontId="73" fillId="0" borderId="53" xfId="0" applyNumberFormat="1" applyFont="1" applyBorder="1" applyAlignment="1">
      <alignment horizontal="center" vertical="center" wrapText="1" readingOrder="1"/>
    </xf>
    <xf numFmtId="0" fontId="73" fillId="0" borderId="56" xfId="0" applyFont="1" applyBorder="1" applyAlignment="1" applyProtection="1">
      <alignment horizontal="right" vertical="center" wrapText="1" readingOrder="2"/>
      <protection locked="0"/>
    </xf>
    <xf numFmtId="0" fontId="73" fillId="0" borderId="56" xfId="0" applyFont="1" applyBorder="1" applyAlignment="1" applyProtection="1">
      <alignment horizontal="center" vertical="center" wrapText="1" readingOrder="2"/>
      <protection locked="0"/>
    </xf>
    <xf numFmtId="0" fontId="73" fillId="0" borderId="58" xfId="0" applyFont="1" applyBorder="1" applyAlignment="1">
      <alignment horizontal="center" vertical="center" wrapText="1" readingOrder="2"/>
    </xf>
    <xf numFmtId="167" fontId="73" fillId="0" borderId="54" xfId="0" applyNumberFormat="1" applyFont="1" applyBorder="1" applyAlignment="1">
      <alignment horizontal="center" vertical="center" wrapText="1" readingOrder="1"/>
    </xf>
    <xf numFmtId="0" fontId="73" fillId="0" borderId="54" xfId="0" applyFont="1" applyBorder="1" applyAlignment="1" applyProtection="1">
      <alignment horizontal="right" vertical="center" wrapText="1" readingOrder="2"/>
      <protection locked="0"/>
    </xf>
    <xf numFmtId="0" fontId="73" fillId="0" borderId="54" xfId="0" applyFont="1" applyBorder="1" applyAlignment="1" applyProtection="1">
      <alignment horizontal="center" vertical="center" wrapText="1" readingOrder="2"/>
      <protection locked="0"/>
    </xf>
    <xf numFmtId="0" fontId="73" fillId="0" borderId="59" xfId="0" applyFont="1" applyBorder="1" applyAlignment="1">
      <alignment horizontal="center" vertical="center" wrapText="1" readingOrder="2"/>
    </xf>
    <xf numFmtId="167" fontId="73" fillId="0" borderId="61" xfId="0" applyNumberFormat="1" applyFont="1" applyBorder="1" applyAlignment="1">
      <alignment horizontal="center" vertical="center" wrapText="1" readingOrder="1"/>
    </xf>
    <xf numFmtId="0" fontId="73" fillId="0" borderId="57" xfId="0" applyFont="1" applyBorder="1" applyAlignment="1" applyProtection="1">
      <alignment horizontal="right" vertical="center" wrapText="1" readingOrder="2"/>
      <protection locked="0"/>
    </xf>
    <xf numFmtId="167" fontId="73" fillId="0" borderId="56" xfId="0" applyNumberFormat="1" applyFont="1" applyBorder="1" applyAlignment="1">
      <alignment horizontal="center" vertical="center" wrapText="1" readingOrder="1"/>
    </xf>
    <xf numFmtId="0" fontId="73" fillId="0" borderId="60" xfId="0" applyFont="1" applyBorder="1" applyAlignment="1" applyProtection="1">
      <alignment horizontal="right" vertical="center" wrapText="1" readingOrder="2"/>
      <protection locked="0"/>
    </xf>
    <xf numFmtId="0" fontId="73" fillId="0" borderId="53" xfId="0" applyFont="1" applyBorder="1" applyAlignment="1" applyProtection="1">
      <alignment horizontal="center" vertical="center" wrapText="1" readingOrder="2"/>
      <protection locked="0"/>
    </xf>
    <xf numFmtId="0" fontId="73" fillId="0" borderId="59" xfId="0" applyFont="1" applyBorder="1" applyAlignment="1" applyProtection="1">
      <alignment horizontal="right" vertical="center" wrapText="1" readingOrder="2"/>
      <protection locked="0"/>
    </xf>
    <xf numFmtId="0" fontId="73" fillId="0" borderId="60" xfId="0" applyFont="1" applyBorder="1" applyAlignment="1">
      <alignment horizontal="center" vertical="center" wrapText="1" readingOrder="2"/>
    </xf>
    <xf numFmtId="167" fontId="73" fillId="0" borderId="51" xfId="0" applyNumberFormat="1" applyFont="1" applyBorder="1" applyAlignment="1">
      <alignment horizontal="center" vertical="center" wrapText="1" readingOrder="1"/>
    </xf>
    <xf numFmtId="0" fontId="73" fillId="0" borderId="106" xfId="0" applyFont="1" applyBorder="1" applyAlignment="1" applyProtection="1">
      <alignment horizontal="center" vertical="center" wrapText="1" readingOrder="2"/>
      <protection locked="0"/>
    </xf>
    <xf numFmtId="0" fontId="73" fillId="0" borderId="205" xfId="0" applyFont="1" applyBorder="1" applyAlignment="1">
      <alignment horizontal="center" vertical="center" wrapText="1" readingOrder="2"/>
    </xf>
    <xf numFmtId="0" fontId="73" fillId="0" borderId="107" xfId="0" applyFont="1" applyBorder="1" applyAlignment="1" applyProtection="1">
      <alignment horizontal="center" vertical="center" wrapText="1" readingOrder="2"/>
      <protection locked="0"/>
    </xf>
    <xf numFmtId="0" fontId="73" fillId="0" borderId="206" xfId="0" applyFont="1" applyBorder="1" applyAlignment="1">
      <alignment horizontal="center" vertical="center" wrapText="1" readingOrder="2"/>
    </xf>
    <xf numFmtId="0" fontId="73" fillId="0" borderId="108" xfId="0" applyFont="1" applyBorder="1" applyAlignment="1" applyProtection="1">
      <alignment horizontal="center" vertical="center" wrapText="1" readingOrder="2"/>
      <protection locked="0"/>
    </xf>
    <xf numFmtId="0" fontId="73" fillId="0" borderId="207" xfId="0" applyFont="1" applyBorder="1" applyAlignment="1">
      <alignment horizontal="center" vertical="center" wrapText="1" readingOrder="2"/>
    </xf>
    <xf numFmtId="0" fontId="73" fillId="0" borderId="58" xfId="0" applyFont="1" applyBorder="1" applyAlignment="1" applyProtection="1">
      <alignment horizontal="right" vertical="center" wrapText="1" readingOrder="2"/>
      <protection locked="0"/>
    </xf>
    <xf numFmtId="167" fontId="73" fillId="0" borderId="62" xfId="0" applyNumberFormat="1" applyFont="1" applyBorder="1" applyAlignment="1">
      <alignment horizontal="center" vertical="center" wrapText="1" readingOrder="1"/>
    </xf>
    <xf numFmtId="0" fontId="73" fillId="0" borderId="62" xfId="0" applyFont="1" applyBorder="1" applyAlignment="1" applyProtection="1">
      <alignment horizontal="right" vertical="center" wrapText="1" readingOrder="2"/>
      <protection locked="0"/>
    </xf>
    <xf numFmtId="0" fontId="73" fillId="0" borderId="57" xfId="0" applyFont="1" applyBorder="1" applyAlignment="1" applyProtection="1">
      <alignment horizontal="center" vertical="center" wrapText="1" readingOrder="2"/>
      <protection locked="0"/>
    </xf>
    <xf numFmtId="0" fontId="73" fillId="0" borderId="51" xfId="0" applyFont="1" applyBorder="1" applyAlignment="1" applyProtection="1">
      <alignment horizontal="right" vertical="center" wrapText="1" readingOrder="2"/>
      <protection locked="0"/>
    </xf>
    <xf numFmtId="0" fontId="73" fillId="0" borderId="55" xfId="0" applyFont="1" applyBorder="1" applyAlignment="1" applyProtection="1">
      <alignment horizontal="right" vertical="center" wrapText="1" readingOrder="2"/>
      <protection locked="0"/>
    </xf>
    <xf numFmtId="0" fontId="73" fillId="0" borderId="55" xfId="0" applyFont="1" applyBorder="1" applyAlignment="1" applyProtection="1">
      <alignment horizontal="center" vertical="center" wrapText="1" readingOrder="2"/>
      <protection locked="0"/>
    </xf>
    <xf numFmtId="0" fontId="73" fillId="0" borderId="53" xfId="0" applyFont="1" applyBorder="1" applyAlignment="1" applyProtection="1">
      <alignment horizontal="right" vertical="center" wrapText="1" readingOrder="2"/>
      <protection locked="0"/>
    </xf>
    <xf numFmtId="167" fontId="73" fillId="0" borderId="6" xfId="0" applyNumberFormat="1" applyFont="1" applyBorder="1" applyAlignment="1">
      <alignment horizontal="center" vertical="center" wrapText="1" readingOrder="1"/>
    </xf>
    <xf numFmtId="0" fontId="73" fillId="0" borderId="6" xfId="0" applyFont="1" applyBorder="1" applyAlignment="1" applyProtection="1">
      <alignment horizontal="right" vertical="center" wrapText="1" readingOrder="2"/>
      <protection locked="0"/>
    </xf>
    <xf numFmtId="0" fontId="73" fillId="0" borderId="6" xfId="0" applyFont="1" applyBorder="1" applyAlignment="1" applyProtection="1">
      <alignment horizontal="center" vertical="center" wrapText="1" readingOrder="2"/>
      <protection locked="0"/>
    </xf>
    <xf numFmtId="0" fontId="73" fillId="0" borderId="6" xfId="0" applyFont="1" applyBorder="1" applyAlignment="1">
      <alignment horizontal="center" vertical="center" wrapText="1" readingOrder="2"/>
    </xf>
    <xf numFmtId="167" fontId="73" fillId="0" borderId="13" xfId="0" applyNumberFormat="1" applyFont="1" applyBorder="1" applyAlignment="1">
      <alignment horizontal="center" vertical="center" wrapText="1" readingOrder="1"/>
    </xf>
    <xf numFmtId="0" fontId="73" fillId="0" borderId="13" xfId="0" applyFont="1" applyBorder="1" applyAlignment="1" applyProtection="1">
      <alignment horizontal="right" vertical="center" wrapText="1" readingOrder="2"/>
      <protection locked="0"/>
    </xf>
    <xf numFmtId="0" fontId="73" fillId="0" borderId="13" xfId="0" applyFont="1" applyBorder="1" applyAlignment="1" applyProtection="1">
      <alignment horizontal="center" vertical="center" wrapText="1" readingOrder="2"/>
      <protection locked="0"/>
    </xf>
    <xf numFmtId="0" fontId="73" fillId="0" borderId="13" xfId="0" applyFont="1" applyBorder="1" applyAlignment="1">
      <alignment horizontal="center" vertical="center" wrapText="1" readingOrder="2"/>
    </xf>
    <xf numFmtId="167" fontId="73" fillId="0" borderId="12" xfId="0" applyNumberFormat="1" applyFont="1" applyBorder="1" applyAlignment="1">
      <alignment horizontal="center" vertical="center" wrapText="1" readingOrder="1"/>
    </xf>
    <xf numFmtId="0" fontId="73" fillId="0" borderId="12" xfId="0" applyFont="1" applyBorder="1" applyAlignment="1" applyProtection="1">
      <alignment horizontal="right" vertical="center" wrapText="1" readingOrder="2"/>
      <protection locked="0"/>
    </xf>
    <xf numFmtId="0" fontId="73" fillId="0" borderId="3" xfId="0" applyFont="1" applyBorder="1" applyAlignment="1" applyProtection="1">
      <alignment horizontal="center" vertical="center" wrapText="1" readingOrder="2"/>
      <protection locked="0"/>
    </xf>
    <xf numFmtId="0" fontId="73" fillId="0" borderId="3" xfId="0" applyFont="1" applyBorder="1" applyAlignment="1">
      <alignment horizontal="center" vertical="center" wrapText="1" readingOrder="2"/>
    </xf>
    <xf numFmtId="9" fontId="73" fillId="0" borderId="13" xfId="2" applyFont="1" applyBorder="1" applyAlignment="1" applyProtection="1">
      <alignment horizontal="center" vertical="center" wrapText="1" readingOrder="2"/>
      <protection locked="0"/>
    </xf>
    <xf numFmtId="0" fontId="73" fillId="0" borderId="155" xfId="0" applyFont="1" applyBorder="1" applyAlignment="1" applyProtection="1">
      <alignment horizontal="center" vertical="center" wrapText="1" readingOrder="2"/>
      <protection locked="0"/>
    </xf>
    <xf numFmtId="167" fontId="73" fillId="0" borderId="0" xfId="0" applyNumberFormat="1" applyFont="1" applyAlignment="1">
      <alignment readingOrder="1"/>
    </xf>
    <xf numFmtId="14" fontId="73" fillId="0" borderId="13" xfId="0" applyNumberFormat="1" applyFont="1" applyBorder="1" applyAlignment="1" applyProtection="1">
      <alignment horizontal="right" vertical="center" wrapText="1" readingOrder="2"/>
      <protection locked="0"/>
    </xf>
    <xf numFmtId="14" fontId="73" fillId="0" borderId="13" xfId="0" applyNumberFormat="1" applyFont="1" applyBorder="1" applyAlignment="1" applyProtection="1">
      <alignment horizontal="center" vertical="center" wrapText="1" readingOrder="2"/>
      <protection locked="0"/>
    </xf>
    <xf numFmtId="9" fontId="73" fillId="0" borderId="6" xfId="2" applyFont="1" applyBorder="1" applyAlignment="1" applyProtection="1">
      <alignment horizontal="center" vertical="center" wrapText="1" readingOrder="2"/>
      <protection locked="0"/>
    </xf>
    <xf numFmtId="14" fontId="73" fillId="0" borderId="6" xfId="0" applyNumberFormat="1" applyFont="1" applyBorder="1" applyAlignment="1" applyProtection="1">
      <alignment horizontal="right" vertical="center" wrapText="1" readingOrder="2"/>
      <protection locked="0"/>
    </xf>
    <xf numFmtId="14" fontId="73" fillId="0" borderId="6" xfId="0" applyNumberFormat="1" applyFont="1" applyBorder="1" applyAlignment="1" applyProtection="1">
      <alignment horizontal="center" vertical="center" wrapText="1" readingOrder="2"/>
      <protection locked="0"/>
    </xf>
    <xf numFmtId="49" fontId="73" fillId="0" borderId="16" xfId="0" applyNumberFormat="1" applyFont="1" applyBorder="1" applyAlignment="1" applyProtection="1">
      <alignment horizontal="right" vertical="center" wrapText="1" readingOrder="2"/>
      <protection locked="0"/>
    </xf>
    <xf numFmtId="49" fontId="73" fillId="0" borderId="16" xfId="0" applyNumberFormat="1" applyFont="1" applyBorder="1" applyAlignment="1" applyProtection="1">
      <alignment horizontal="center" vertical="center" wrapText="1" readingOrder="2"/>
      <protection locked="0"/>
    </xf>
    <xf numFmtId="0" fontId="73" fillId="0" borderId="16" xfId="0" applyFont="1" applyBorder="1" applyAlignment="1">
      <alignment horizontal="center" vertical="center" wrapText="1" readingOrder="2"/>
    </xf>
    <xf numFmtId="14" fontId="73" fillId="0" borderId="16" xfId="0" applyNumberFormat="1" applyFont="1" applyBorder="1" applyAlignment="1" applyProtection="1">
      <alignment horizontal="center" vertical="center" wrapText="1" readingOrder="2"/>
      <protection locked="0"/>
    </xf>
    <xf numFmtId="14" fontId="73" fillId="0" borderId="12" xfId="0" applyNumberFormat="1" applyFont="1" applyBorder="1" applyAlignment="1" applyProtection="1">
      <alignment horizontal="center" vertical="center" wrapText="1" readingOrder="2"/>
      <protection locked="0"/>
    </xf>
    <xf numFmtId="0" fontId="73" fillId="0" borderId="12" xfId="0" applyFont="1" applyBorder="1" applyAlignment="1">
      <alignment horizontal="center" vertical="center" wrapText="1" readingOrder="2"/>
    </xf>
    <xf numFmtId="167" fontId="73" fillId="0" borderId="2" xfId="0" applyNumberFormat="1" applyFont="1" applyBorder="1" applyAlignment="1">
      <alignment horizontal="center" vertical="center" wrapText="1" readingOrder="1"/>
    </xf>
    <xf numFmtId="0" fontId="73" fillId="0" borderId="2" xfId="0" applyFont="1" applyBorder="1" applyAlignment="1" applyProtection="1">
      <alignment horizontal="right" vertical="center" wrapText="1" readingOrder="2"/>
      <protection locked="0"/>
    </xf>
    <xf numFmtId="0" fontId="73" fillId="0" borderId="2" xfId="0" applyFont="1" applyBorder="1" applyAlignment="1" applyProtection="1">
      <alignment horizontal="center" vertical="center" wrapText="1" readingOrder="2"/>
      <protection locked="0"/>
    </xf>
    <xf numFmtId="0" fontId="73" fillId="0" borderId="14" xfId="0" applyFont="1" applyBorder="1" applyAlignment="1">
      <alignment horizontal="center" vertical="center" wrapText="1" readingOrder="2"/>
    </xf>
    <xf numFmtId="0" fontId="73" fillId="0" borderId="15" xfId="0" applyFont="1" applyBorder="1" applyAlignment="1">
      <alignment horizontal="center" vertical="center" wrapText="1" readingOrder="2"/>
    </xf>
    <xf numFmtId="0" fontId="73" fillId="0" borderId="3" xfId="0" applyFont="1" applyBorder="1" applyAlignment="1" applyProtection="1">
      <alignment horizontal="right" vertical="center" wrapText="1" readingOrder="2"/>
      <protection locked="0"/>
    </xf>
    <xf numFmtId="0" fontId="73" fillId="0" borderId="156" xfId="0" applyFont="1" applyBorder="1" applyAlignment="1" applyProtection="1">
      <alignment horizontal="center" vertical="center" wrapText="1" readingOrder="2"/>
      <protection locked="0"/>
    </xf>
    <xf numFmtId="0" fontId="73" fillId="0" borderId="150" xfId="0" applyFont="1" applyBorder="1" applyAlignment="1" applyProtection="1">
      <alignment horizontal="center" vertical="center" wrapText="1" readingOrder="2"/>
      <protection locked="0"/>
    </xf>
    <xf numFmtId="9" fontId="73" fillId="0" borderId="16" xfId="2" applyFont="1" applyBorder="1" applyAlignment="1" applyProtection="1">
      <alignment horizontal="center" vertical="center" wrapText="1" readingOrder="2"/>
      <protection locked="0"/>
    </xf>
    <xf numFmtId="14" fontId="73" fillId="0" borderId="16" xfId="0" applyNumberFormat="1" applyFont="1" applyBorder="1" applyAlignment="1" applyProtection="1">
      <alignment horizontal="right" vertical="center" wrapText="1" readingOrder="2"/>
      <protection locked="0"/>
    </xf>
    <xf numFmtId="9" fontId="73" fillId="0" borderId="12" xfId="2" applyFont="1" applyBorder="1" applyAlignment="1" applyProtection="1">
      <alignment horizontal="center" vertical="center" wrapText="1" readingOrder="2"/>
      <protection locked="0"/>
    </xf>
    <xf numFmtId="0" fontId="73" fillId="0" borderId="151" xfId="0" applyFont="1" applyBorder="1" applyAlignment="1" applyProtection="1">
      <alignment horizontal="center" vertical="center" wrapText="1" readingOrder="2"/>
      <protection locked="0"/>
    </xf>
    <xf numFmtId="14" fontId="73" fillId="0" borderId="12" xfId="0" applyNumberFormat="1" applyFont="1" applyBorder="1" applyAlignment="1" applyProtection="1">
      <alignment horizontal="right" vertical="center" wrapText="1" readingOrder="2"/>
      <protection locked="0"/>
    </xf>
    <xf numFmtId="0" fontId="73" fillId="0" borderId="16" xfId="0" applyFont="1" applyBorder="1" applyAlignment="1" applyProtection="1">
      <alignment horizontal="right" vertical="center" wrapText="1" readingOrder="2"/>
      <protection locked="0"/>
    </xf>
    <xf numFmtId="167" fontId="73" fillId="0" borderId="14" xfId="0" applyNumberFormat="1" applyFont="1" applyBorder="1" applyAlignment="1">
      <alignment horizontal="center" vertical="center" wrapText="1" readingOrder="1"/>
    </xf>
    <xf numFmtId="0" fontId="73" fillId="0" borderId="2" xfId="0" applyFont="1" applyBorder="1" applyAlignment="1">
      <alignment horizontal="center" vertical="center" wrapText="1" readingOrder="2"/>
    </xf>
    <xf numFmtId="167" fontId="73" fillId="0" borderId="15" xfId="0" applyNumberFormat="1" applyFont="1" applyBorder="1" applyAlignment="1">
      <alignment horizontal="center" vertical="center" wrapText="1" readingOrder="1"/>
    </xf>
    <xf numFmtId="49" fontId="73" fillId="0" borderId="13" xfId="0" applyNumberFormat="1" applyFont="1" applyBorder="1" applyAlignment="1" applyProtection="1">
      <alignment horizontal="right" vertical="center" wrapText="1" readingOrder="2"/>
      <protection locked="0"/>
    </xf>
    <xf numFmtId="0" fontId="73" fillId="0" borderId="12" xfId="0" applyFont="1" applyBorder="1" applyAlignment="1" applyProtection="1">
      <alignment horizontal="center" vertical="center" wrapText="1" readingOrder="2"/>
      <protection locked="0"/>
    </xf>
    <xf numFmtId="167" fontId="73" fillId="0" borderId="3" xfId="0" applyNumberFormat="1" applyFont="1" applyBorder="1" applyAlignment="1">
      <alignment horizontal="center" vertical="center" wrapText="1" readingOrder="1"/>
    </xf>
    <xf numFmtId="49" fontId="73" fillId="0" borderId="12" xfId="0" applyNumberFormat="1" applyFont="1" applyBorder="1" applyAlignment="1" applyProtection="1">
      <alignment horizontal="right" vertical="center" wrapText="1" readingOrder="2"/>
      <protection locked="0"/>
    </xf>
    <xf numFmtId="49" fontId="73" fillId="0" borderId="12" xfId="0" applyNumberFormat="1" applyFont="1" applyBorder="1" applyAlignment="1" applyProtection="1">
      <alignment horizontal="center" vertical="center" wrapText="1" readingOrder="2"/>
      <protection locked="0"/>
    </xf>
    <xf numFmtId="0" fontId="73" fillId="0" borderId="152" xfId="0" applyFont="1" applyBorder="1" applyAlignment="1" applyProtection="1">
      <alignment horizontal="center" vertical="center" wrapText="1" readingOrder="2"/>
      <protection locked="0"/>
    </xf>
    <xf numFmtId="167" fontId="73" fillId="0" borderId="16" xfId="0" applyNumberFormat="1" applyFont="1" applyBorder="1" applyAlignment="1">
      <alignment horizontal="center" vertical="center" wrapText="1" readingOrder="1"/>
    </xf>
    <xf numFmtId="0" fontId="73" fillId="0" borderId="149" xfId="0" applyFont="1" applyBorder="1" applyAlignment="1" applyProtection="1">
      <alignment horizontal="center" vertical="center" wrapText="1" readingOrder="2"/>
      <protection locked="0"/>
    </xf>
    <xf numFmtId="9" fontId="73" fillId="0" borderId="161" xfId="2" applyFont="1" applyBorder="1" applyAlignment="1" applyProtection="1">
      <alignment horizontal="center" vertical="center" wrapText="1" readingOrder="2"/>
    </xf>
    <xf numFmtId="0" fontId="73" fillId="0" borderId="0" xfId="0" applyFont="1" applyAlignment="1" applyProtection="1">
      <alignment vertical="center" wrapText="1" readingOrder="2"/>
      <protection locked="0"/>
    </xf>
    <xf numFmtId="167" fontId="73" fillId="0" borderId="31" xfId="0" applyNumberFormat="1" applyFont="1" applyBorder="1" applyAlignment="1">
      <alignment horizontal="center" vertical="center" wrapText="1" readingOrder="1"/>
    </xf>
    <xf numFmtId="0" fontId="73" fillId="0" borderId="7" xfId="0" applyFont="1" applyBorder="1" applyAlignment="1" applyProtection="1">
      <alignment horizontal="right" vertical="center" wrapText="1" readingOrder="2"/>
      <protection locked="0"/>
    </xf>
    <xf numFmtId="0" fontId="73" fillId="0" borderId="7" xfId="0" applyFont="1" applyBorder="1" applyAlignment="1" applyProtection="1">
      <alignment horizontal="center" vertical="center" wrapText="1" readingOrder="2"/>
      <protection locked="0"/>
    </xf>
    <xf numFmtId="0" fontId="73" fillId="0" borderId="7" xfId="0" applyFont="1" applyBorder="1" applyAlignment="1">
      <alignment horizontal="center" vertical="center" wrapText="1" readingOrder="2"/>
    </xf>
    <xf numFmtId="167" fontId="73" fillId="0" borderId="121" xfId="0" applyNumberFormat="1" applyFont="1" applyBorder="1" applyAlignment="1">
      <alignment horizontal="center" vertical="center" wrapText="1" readingOrder="1"/>
    </xf>
    <xf numFmtId="0" fontId="73" fillId="0" borderId="11" xfId="0" applyFont="1" applyBorder="1" applyAlignment="1" applyProtection="1">
      <alignment horizontal="right" vertical="center" wrapText="1" readingOrder="2"/>
      <protection locked="0"/>
    </xf>
    <xf numFmtId="0" fontId="73" fillId="0" borderId="11" xfId="0" applyFont="1" applyBorder="1" applyAlignment="1" applyProtection="1">
      <alignment horizontal="center" vertical="center" wrapText="1" readingOrder="2"/>
      <protection locked="0"/>
    </xf>
    <xf numFmtId="0" fontId="73" fillId="0" borderId="9" xfId="0" applyFont="1" applyBorder="1" applyAlignment="1">
      <alignment horizontal="center" vertical="center" wrapText="1" readingOrder="2"/>
    </xf>
    <xf numFmtId="167" fontId="73" fillId="0" borderId="117" xfId="0" applyNumberFormat="1" applyFont="1" applyBorder="1" applyAlignment="1">
      <alignment horizontal="center" vertical="center" wrapText="1" readingOrder="1"/>
    </xf>
    <xf numFmtId="0" fontId="73" fillId="0" borderId="8" xfId="0" applyFont="1" applyBorder="1" applyAlignment="1" applyProtection="1">
      <alignment horizontal="right" vertical="center" wrapText="1" readingOrder="2"/>
      <protection locked="0"/>
    </xf>
    <xf numFmtId="0" fontId="73" fillId="0" borderId="8" xfId="0" applyFont="1" applyBorder="1" applyAlignment="1" applyProtection="1">
      <alignment horizontal="center" vertical="center" wrapText="1" readingOrder="2"/>
      <protection locked="0"/>
    </xf>
    <xf numFmtId="0" fontId="73" fillId="0" borderId="8" xfId="0" applyFont="1" applyBorder="1" applyAlignment="1">
      <alignment horizontal="center" vertical="center" wrapText="1" readingOrder="2"/>
    </xf>
    <xf numFmtId="0" fontId="73" fillId="0" borderId="120" xfId="0" applyFont="1" applyBorder="1" applyAlignment="1">
      <alignment horizontal="center" vertical="center" wrapText="1" readingOrder="2"/>
    </xf>
    <xf numFmtId="167" fontId="73" fillId="0" borderId="122" xfId="0" applyNumberFormat="1" applyFont="1" applyBorder="1" applyAlignment="1">
      <alignment horizontal="center" vertical="center" wrapText="1" readingOrder="1"/>
    </xf>
    <xf numFmtId="167" fontId="73" fillId="0" borderId="30" xfId="0" applyNumberFormat="1" applyFont="1" applyBorder="1" applyAlignment="1">
      <alignment horizontal="center" vertical="center" wrapText="1" readingOrder="1"/>
    </xf>
    <xf numFmtId="0" fontId="73" fillId="0" borderId="9" xfId="0" applyFont="1" applyBorder="1" applyAlignment="1" applyProtection="1">
      <alignment horizontal="right" vertical="center" wrapText="1" readingOrder="2"/>
      <protection locked="0"/>
    </xf>
    <xf numFmtId="0" fontId="73" fillId="0" borderId="9" xfId="0" applyFont="1" applyBorder="1" applyAlignment="1" applyProtection="1">
      <alignment horizontal="center" vertical="center" wrapText="1" readingOrder="2"/>
      <protection locked="0"/>
    </xf>
    <xf numFmtId="0" fontId="73" fillId="0" borderId="4" xfId="0" applyFont="1" applyBorder="1" applyAlignment="1" applyProtection="1">
      <alignment horizontal="center" vertical="center" wrapText="1" readingOrder="2"/>
      <protection locked="0"/>
    </xf>
    <xf numFmtId="0" fontId="73" fillId="0" borderId="10" xfId="0" applyFont="1" applyBorder="1" applyAlignment="1">
      <alignment horizontal="center" vertical="center" wrapText="1" readingOrder="2"/>
    </xf>
    <xf numFmtId="167" fontId="73" fillId="0" borderId="9" xfId="0" applyNumberFormat="1" applyFont="1" applyBorder="1" applyAlignment="1">
      <alignment horizontal="center" vertical="center" wrapText="1" readingOrder="1"/>
    </xf>
    <xf numFmtId="167" fontId="73" fillId="0" borderId="233" xfId="0" applyNumberFormat="1" applyFont="1" applyBorder="1" applyAlignment="1">
      <alignment horizontal="center" vertical="center" wrapText="1" readingOrder="1"/>
    </xf>
    <xf numFmtId="0" fontId="73" fillId="0" borderId="4" xfId="0" applyFont="1" applyBorder="1" applyAlignment="1" applyProtection="1">
      <alignment horizontal="right" vertical="center" wrapText="1" readingOrder="2"/>
      <protection locked="0"/>
    </xf>
    <xf numFmtId="167" fontId="73" fillId="0" borderId="123" xfId="0" applyNumberFormat="1" applyFont="1" applyBorder="1" applyAlignment="1">
      <alignment horizontal="center" vertical="center" wrapText="1" readingOrder="1"/>
    </xf>
    <xf numFmtId="9" fontId="73" fillId="0" borderId="171" xfId="2" applyFont="1" applyBorder="1" applyAlignment="1" applyProtection="1">
      <alignment horizontal="center" vertical="center" wrapText="1" readingOrder="2"/>
    </xf>
    <xf numFmtId="0" fontId="73" fillId="0" borderId="0" xfId="0" applyFont="1" applyAlignment="1" applyProtection="1">
      <alignment horizontal="center" vertical="center" wrapText="1" readingOrder="2"/>
      <protection locked="0"/>
    </xf>
    <xf numFmtId="167" fontId="73" fillId="0" borderId="0" xfId="0" applyNumberFormat="1" applyFont="1" applyAlignment="1">
      <alignment horizontal="center" vertical="center" wrapText="1" readingOrder="1"/>
    </xf>
    <xf numFmtId="0" fontId="73" fillId="0" borderId="0" xfId="0" applyFont="1" applyAlignment="1" applyProtection="1">
      <alignment horizontal="right" vertical="center" wrapText="1" readingOrder="2"/>
      <protection locked="0"/>
    </xf>
    <xf numFmtId="0" fontId="73" fillId="0" borderId="0" xfId="0" applyFont="1" applyAlignment="1">
      <alignment horizontal="center" vertical="center" wrapText="1" readingOrder="2"/>
    </xf>
    <xf numFmtId="169" fontId="5" fillId="0" borderId="145" xfId="1" applyNumberFormat="1" applyFont="1" applyBorder="1" applyAlignment="1" applyProtection="1">
      <alignment horizontal="right" vertical="center" wrapText="1"/>
    </xf>
    <xf numFmtId="1" fontId="5" fillId="0" borderId="145" xfId="1" applyNumberFormat="1" applyFont="1" applyBorder="1" applyAlignment="1" applyProtection="1">
      <alignment horizontal="center" vertical="center"/>
    </xf>
    <xf numFmtId="1" fontId="5" fillId="0" borderId="145" xfId="0" applyNumberFormat="1" applyFont="1" applyBorder="1" applyAlignment="1">
      <alignment horizontal="center" vertical="center"/>
    </xf>
    <xf numFmtId="0" fontId="74" fillId="0" borderId="0" xfId="0" applyFont="1" applyAlignment="1">
      <alignment horizontal="right"/>
    </xf>
    <xf numFmtId="49" fontId="4" fillId="0" borderId="141" xfId="0" applyNumberFormat="1" applyFont="1" applyBorder="1" applyAlignment="1">
      <alignment horizontal="right"/>
    </xf>
    <xf numFmtId="49" fontId="4" fillId="0" borderId="124" xfId="0" applyNumberFormat="1" applyFont="1" applyBorder="1" applyAlignment="1">
      <alignment horizontal="right"/>
    </xf>
    <xf numFmtId="49" fontId="76" fillId="0" borderId="105" xfId="3" applyNumberFormat="1" applyBorder="1" applyAlignment="1" applyProtection="1">
      <alignment horizontal="right" vertical="center" wrapText="1" readingOrder="2"/>
      <protection locked="0"/>
    </xf>
    <xf numFmtId="49" fontId="72" fillId="0" borderId="174" xfId="0" applyNumberFormat="1" applyFont="1" applyBorder="1" applyAlignment="1" applyProtection="1">
      <alignment horizontal="center" vertical="center" wrapText="1" readingOrder="2"/>
      <protection locked="0"/>
    </xf>
    <xf numFmtId="49" fontId="72" fillId="0" borderId="141" xfId="0" applyNumberFormat="1" applyFont="1" applyBorder="1" applyAlignment="1" applyProtection="1">
      <alignment horizontal="center" vertical="center" wrapText="1" readingOrder="2"/>
      <protection locked="0"/>
    </xf>
    <xf numFmtId="49" fontId="72" fillId="0" borderId="228" xfId="0" applyNumberFormat="1" applyFont="1" applyBorder="1" applyAlignment="1" applyProtection="1">
      <alignment horizontal="center" vertical="center" wrapText="1" readingOrder="2"/>
      <protection locked="0"/>
    </xf>
    <xf numFmtId="0" fontId="54" fillId="5" borderId="178" xfId="0" applyFont="1" applyFill="1" applyBorder="1" applyAlignment="1">
      <alignment horizontal="center" vertical="center" wrapText="1" readingOrder="2"/>
    </xf>
    <xf numFmtId="0" fontId="54" fillId="5" borderId="179" xfId="0" applyFont="1" applyFill="1" applyBorder="1" applyAlignment="1">
      <alignment horizontal="center" vertical="center" readingOrder="2"/>
    </xf>
    <xf numFmtId="0" fontId="54" fillId="5" borderId="180" xfId="0" applyFont="1" applyFill="1" applyBorder="1" applyAlignment="1">
      <alignment horizontal="center" vertical="center" readingOrder="2"/>
    </xf>
    <xf numFmtId="0" fontId="54" fillId="7" borderId="234" xfId="0" applyFont="1" applyFill="1" applyBorder="1" applyAlignment="1">
      <alignment horizontal="center" vertical="center" readingOrder="2"/>
    </xf>
    <xf numFmtId="0" fontId="54" fillId="7" borderId="235" xfId="0" applyFont="1" applyFill="1" applyBorder="1" applyAlignment="1">
      <alignment horizontal="center" vertical="center" readingOrder="2"/>
    </xf>
    <xf numFmtId="0" fontId="54" fillId="7" borderId="142" xfId="0" applyFont="1" applyFill="1" applyBorder="1" applyAlignment="1">
      <alignment horizontal="center" vertical="center" readingOrder="2"/>
    </xf>
    <xf numFmtId="49" fontId="56" fillId="0" borderId="227" xfId="0" applyNumberFormat="1" applyFont="1" applyBorder="1" applyAlignment="1" applyProtection="1">
      <alignment horizontal="center" vertical="center" readingOrder="2"/>
      <protection locked="0"/>
    </xf>
    <xf numFmtId="49" fontId="56" fillId="0" borderId="229" xfId="0" applyNumberFormat="1" applyFont="1" applyBorder="1" applyAlignment="1" applyProtection="1">
      <alignment horizontal="center" vertical="center" readingOrder="2"/>
      <protection locked="0"/>
    </xf>
    <xf numFmtId="49" fontId="56" fillId="0" borderId="143" xfId="0" applyNumberFormat="1" applyFont="1" applyBorder="1" applyAlignment="1" applyProtection="1">
      <alignment horizontal="center" vertical="center" readingOrder="2"/>
      <protection locked="0"/>
    </xf>
    <xf numFmtId="9" fontId="73" fillId="0" borderId="7" xfId="2" applyFont="1" applyBorder="1" applyAlignment="1" applyProtection="1">
      <alignment horizontal="center" vertical="center" wrapText="1" readingOrder="2"/>
      <protection locked="0"/>
    </xf>
    <xf numFmtId="9" fontId="73" fillId="0" borderId="170" xfId="2" applyFont="1" applyBorder="1" applyAlignment="1" applyProtection="1">
      <alignment horizontal="center" vertical="center" wrapText="1" readingOrder="2"/>
      <protection locked="0"/>
    </xf>
    <xf numFmtId="9" fontId="73" fillId="0" borderId="4" xfId="2" applyFont="1" applyBorder="1" applyAlignment="1" applyProtection="1">
      <alignment horizontal="center" vertical="center" wrapText="1" readingOrder="2"/>
      <protection locked="0"/>
    </xf>
    <xf numFmtId="9" fontId="73" fillId="0" borderId="2" xfId="2" applyFont="1" applyBorder="1" applyAlignment="1" applyProtection="1">
      <alignment horizontal="center" vertical="center" wrapText="1" readingOrder="2"/>
    </xf>
    <xf numFmtId="9" fontId="73" fillId="0" borderId="6" xfId="2" applyFont="1" applyBorder="1" applyAlignment="1" applyProtection="1">
      <alignment horizontal="center" vertical="center" wrapText="1" readingOrder="2"/>
    </xf>
    <xf numFmtId="9" fontId="73" fillId="0" borderId="3" xfId="2" applyFont="1" applyBorder="1" applyAlignment="1" applyProtection="1">
      <alignment horizontal="center" vertical="center" wrapText="1" readingOrder="2"/>
    </xf>
    <xf numFmtId="9" fontId="20" fillId="3" borderId="39" xfId="2" applyFont="1" applyFill="1" applyBorder="1" applyAlignment="1">
      <alignment horizontal="center" vertical="center" wrapText="1" readingOrder="2"/>
    </xf>
    <xf numFmtId="9" fontId="20" fillId="3" borderId="40" xfId="2" applyFont="1" applyFill="1" applyBorder="1" applyAlignment="1">
      <alignment horizontal="center" vertical="center" wrapText="1" readingOrder="2"/>
    </xf>
    <xf numFmtId="9" fontId="20" fillId="3" borderId="41" xfId="2" applyFont="1" applyFill="1" applyBorder="1" applyAlignment="1">
      <alignment horizontal="center" vertical="center" wrapText="1" readingOrder="2"/>
    </xf>
    <xf numFmtId="9" fontId="20" fillId="4" borderId="39" xfId="2" applyFont="1" applyFill="1" applyBorder="1" applyAlignment="1">
      <alignment horizontal="center" vertical="center" wrapText="1" readingOrder="2"/>
    </xf>
    <xf numFmtId="9" fontId="20" fillId="4" borderId="40" xfId="2" applyFont="1" applyFill="1" applyBorder="1" applyAlignment="1">
      <alignment horizontal="center" vertical="center" wrapText="1" readingOrder="2"/>
    </xf>
    <xf numFmtId="9" fontId="20" fillId="4" borderId="41" xfId="2" applyFont="1" applyFill="1" applyBorder="1" applyAlignment="1">
      <alignment horizontal="center" vertical="center" wrapText="1" readingOrder="2"/>
    </xf>
    <xf numFmtId="0" fontId="50" fillId="0" borderId="42" xfId="0" applyFont="1" applyBorder="1" applyAlignment="1">
      <alignment horizontal="center" vertical="center" wrapText="1" readingOrder="2"/>
    </xf>
    <xf numFmtId="0" fontId="51" fillId="0" borderId="81" xfId="0" applyFont="1" applyBorder="1" applyAlignment="1">
      <alignment horizontal="center" vertical="center" wrapText="1" readingOrder="2"/>
    </xf>
    <xf numFmtId="0" fontId="51" fillId="0" borderId="40" xfId="0" applyFont="1" applyBorder="1" applyAlignment="1">
      <alignment horizontal="center" vertical="center" wrapText="1" readingOrder="2"/>
    </xf>
    <xf numFmtId="0" fontId="51" fillId="0" borderId="78" xfId="0" applyFont="1" applyBorder="1" applyAlignment="1">
      <alignment horizontal="center" vertical="center" wrapText="1" readingOrder="2"/>
    </xf>
    <xf numFmtId="0" fontId="21" fillId="3" borderId="44" xfId="0" applyFont="1" applyFill="1" applyBorder="1" applyAlignment="1">
      <alignment horizontal="center" vertical="center" wrapText="1" readingOrder="2"/>
    </xf>
    <xf numFmtId="9" fontId="23" fillId="0" borderId="52" xfId="2" applyFont="1" applyBorder="1" applyAlignment="1" applyProtection="1">
      <alignment horizontal="center" vertical="center" wrapText="1" readingOrder="2"/>
      <protection locked="0"/>
    </xf>
    <xf numFmtId="9" fontId="23" fillId="0" borderId="55" xfId="2" applyFont="1" applyBorder="1" applyAlignment="1" applyProtection="1">
      <alignment horizontal="center" vertical="center" wrapText="1" readingOrder="2"/>
      <protection locked="0"/>
    </xf>
    <xf numFmtId="0" fontId="53" fillId="0" borderId="86" xfId="0" applyFont="1" applyBorder="1" applyAlignment="1" applyProtection="1">
      <alignment horizontal="center" vertical="center" readingOrder="2"/>
      <protection locked="0"/>
    </xf>
    <xf numFmtId="0" fontId="53" fillId="0" borderId="85" xfId="0" applyFont="1" applyBorder="1" applyAlignment="1" applyProtection="1">
      <alignment horizontal="center" vertical="center" readingOrder="2"/>
      <protection locked="0"/>
    </xf>
    <xf numFmtId="0" fontId="53" fillId="0" borderId="84" xfId="0" applyFont="1" applyBorder="1" applyAlignment="1" applyProtection="1">
      <alignment horizontal="center" vertical="center" readingOrder="2"/>
      <protection locked="0"/>
    </xf>
    <xf numFmtId="0" fontId="52" fillId="0" borderId="69" xfId="0" applyFont="1" applyBorder="1" applyAlignment="1">
      <alignment horizontal="center" vertical="center" readingOrder="2"/>
    </xf>
    <xf numFmtId="0" fontId="20" fillId="3" borderId="36" xfId="0" applyFont="1" applyFill="1" applyBorder="1" applyAlignment="1">
      <alignment horizontal="center" vertical="center" wrapText="1" readingOrder="2"/>
    </xf>
    <xf numFmtId="0" fontId="21" fillId="3" borderId="109" xfId="0" applyFont="1" applyFill="1" applyBorder="1" applyAlignment="1">
      <alignment horizontal="center" vertical="center" wrapText="1" readingOrder="2"/>
    </xf>
    <xf numFmtId="0" fontId="21" fillId="2" borderId="39" xfId="0" applyFont="1" applyFill="1" applyBorder="1" applyAlignment="1">
      <alignment horizontal="center" vertical="center" wrapText="1" readingOrder="2"/>
    </xf>
    <xf numFmtId="0" fontId="21" fillId="2" borderId="40" xfId="0" applyFont="1" applyFill="1" applyBorder="1" applyAlignment="1">
      <alignment horizontal="center" vertical="center" wrapText="1" readingOrder="2"/>
    </xf>
    <xf numFmtId="0" fontId="21" fillId="2" borderId="41" xfId="0" applyFont="1" applyFill="1" applyBorder="1" applyAlignment="1">
      <alignment horizontal="center" vertical="center" wrapText="1" readingOrder="2"/>
    </xf>
    <xf numFmtId="0" fontId="21" fillId="6" borderId="45" xfId="0" applyFont="1" applyFill="1" applyBorder="1" applyAlignment="1">
      <alignment horizontal="center" vertical="center" wrapText="1" readingOrder="2"/>
    </xf>
    <xf numFmtId="0" fontId="73" fillId="0" borderId="43" xfId="0" applyFont="1" applyBorder="1" applyAlignment="1">
      <alignment horizontal="center" vertical="center" wrapText="1" readingOrder="2"/>
    </xf>
    <xf numFmtId="0" fontId="73" fillId="0" borderId="153" xfId="0" applyFont="1" applyBorder="1" applyAlignment="1">
      <alignment horizontal="center" vertical="center" wrapText="1" readingOrder="2"/>
    </xf>
    <xf numFmtId="0" fontId="73" fillId="0" borderId="154" xfId="0" applyFont="1" applyBorder="1" applyAlignment="1">
      <alignment horizontal="center" vertical="center" wrapText="1" readingOrder="2"/>
    </xf>
    <xf numFmtId="0" fontId="23" fillId="0" borderId="37" xfId="0" applyFont="1" applyBorder="1" applyAlignment="1" applyProtection="1">
      <alignment horizontal="center" vertical="center" wrapText="1" readingOrder="2"/>
      <protection locked="0"/>
    </xf>
    <xf numFmtId="0" fontId="23" fillId="0" borderId="38" xfId="0" applyFont="1" applyBorder="1" applyAlignment="1" applyProtection="1">
      <alignment horizontal="center" vertical="center" wrapText="1" readingOrder="2"/>
      <protection locked="0"/>
    </xf>
    <xf numFmtId="0" fontId="23" fillId="0" borderId="114" xfId="0" applyFont="1" applyBorder="1" applyAlignment="1" applyProtection="1">
      <alignment horizontal="center" vertical="center" wrapText="1" readingOrder="2"/>
      <protection locked="0"/>
    </xf>
    <xf numFmtId="9" fontId="23" fillId="0" borderId="37" xfId="2" applyFont="1" applyBorder="1" applyAlignment="1" applyProtection="1">
      <alignment horizontal="center" vertical="center" wrapText="1" readingOrder="2"/>
      <protection locked="0"/>
    </xf>
    <xf numFmtId="9" fontId="23" fillId="0" borderId="38" xfId="2" applyFont="1" applyBorder="1" applyAlignment="1" applyProtection="1">
      <alignment horizontal="center" vertical="center" wrapText="1" readingOrder="2"/>
      <protection locked="0"/>
    </xf>
    <xf numFmtId="9" fontId="20" fillId="6" borderId="39" xfId="2" applyFont="1" applyFill="1" applyBorder="1" applyAlignment="1">
      <alignment horizontal="center" vertical="center" wrapText="1" readingOrder="2"/>
    </xf>
    <xf numFmtId="9" fontId="20" fillId="6" borderId="40" xfId="2" applyFont="1" applyFill="1" applyBorder="1" applyAlignment="1">
      <alignment horizontal="center" vertical="center" wrapText="1" readingOrder="2"/>
    </xf>
    <xf numFmtId="9" fontId="20" fillId="6" borderId="41" xfId="2" applyFont="1" applyFill="1" applyBorder="1" applyAlignment="1">
      <alignment horizontal="center" vertical="center" wrapText="1" readingOrder="2"/>
    </xf>
    <xf numFmtId="0" fontId="23" fillId="0" borderId="50" xfId="0" applyFont="1" applyBorder="1" applyAlignment="1" applyProtection="1">
      <alignment horizontal="center" vertical="center" wrapText="1" readingOrder="2"/>
      <protection locked="0"/>
    </xf>
    <xf numFmtId="0" fontId="48" fillId="0" borderId="32" xfId="0" applyFont="1" applyBorder="1" applyAlignment="1" applyProtection="1">
      <alignment horizontal="center" vertical="center" readingOrder="2"/>
      <protection locked="0"/>
    </xf>
    <xf numFmtId="0" fontId="48" fillId="0" borderId="37" xfId="0" applyFont="1" applyBorder="1" applyAlignment="1" applyProtection="1">
      <alignment horizontal="center" vertical="center" readingOrder="2"/>
      <protection locked="0"/>
    </xf>
    <xf numFmtId="0" fontId="20" fillId="6" borderId="46" xfId="0" applyFont="1" applyFill="1" applyBorder="1" applyAlignment="1">
      <alignment horizontal="center" vertical="center" wrapText="1" readingOrder="2"/>
    </xf>
    <xf numFmtId="0" fontId="20" fillId="6" borderId="92" xfId="0" applyFont="1" applyFill="1" applyBorder="1" applyAlignment="1">
      <alignment horizontal="center" vertical="center" wrapText="1" readingOrder="2"/>
    </xf>
    <xf numFmtId="0" fontId="20" fillId="6" borderId="74" xfId="0" applyFont="1" applyFill="1" applyBorder="1" applyAlignment="1">
      <alignment horizontal="center" vertical="center" wrapText="1" readingOrder="2"/>
    </xf>
    <xf numFmtId="9" fontId="20" fillId="2" borderId="39" xfId="2" applyFont="1" applyFill="1" applyBorder="1" applyAlignment="1">
      <alignment horizontal="center" vertical="center" wrapText="1" readingOrder="2"/>
    </xf>
    <xf numFmtId="9" fontId="20" fillId="2" borderId="40" xfId="2" applyFont="1" applyFill="1" applyBorder="1" applyAlignment="1">
      <alignment horizontal="center" vertical="center" wrapText="1" readingOrder="2"/>
    </xf>
    <xf numFmtId="0" fontId="20" fillId="2" borderId="181" xfId="0" applyFont="1" applyFill="1" applyBorder="1" applyAlignment="1">
      <alignment horizontal="center" vertical="center" wrapText="1"/>
    </xf>
    <xf numFmtId="0" fontId="20" fillId="2" borderId="182"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49" fillId="0" borderId="75" xfId="0" applyFont="1" applyBorder="1" applyAlignment="1" applyProtection="1">
      <alignment horizontal="center" vertical="center" readingOrder="2"/>
      <protection locked="0"/>
    </xf>
    <xf numFmtId="0" fontId="49" fillId="0" borderId="76" xfId="0" applyFont="1" applyBorder="1" applyAlignment="1" applyProtection="1">
      <alignment horizontal="center" vertical="center" readingOrder="2"/>
      <protection locked="0"/>
    </xf>
    <xf numFmtId="0" fontId="49" fillId="0" borderId="77" xfId="0" applyFont="1" applyBorder="1" applyAlignment="1" applyProtection="1">
      <alignment horizontal="center" vertical="center" readingOrder="2"/>
      <protection locked="0"/>
    </xf>
    <xf numFmtId="0" fontId="17" fillId="0" borderId="88" xfId="0" applyFont="1" applyBorder="1" applyAlignment="1">
      <alignment horizontal="center" vertical="center" wrapText="1" readingOrder="2"/>
    </xf>
    <xf numFmtId="0" fontId="48" fillId="0" borderId="114" xfId="0" applyFont="1" applyBorder="1" applyAlignment="1" applyProtection="1">
      <alignment horizontal="center" vertical="center" readingOrder="2"/>
      <protection locked="0"/>
    </xf>
    <xf numFmtId="0" fontId="49" fillId="0" borderId="0" xfId="0" applyFont="1" applyAlignment="1" applyProtection="1">
      <alignment horizontal="center" vertical="center" readingOrder="2"/>
      <protection locked="0"/>
    </xf>
    <xf numFmtId="0" fontId="20" fillId="2" borderId="91" xfId="0" applyFont="1" applyFill="1" applyBorder="1" applyAlignment="1">
      <alignment horizontal="center" vertical="center" wrapText="1" readingOrder="2"/>
    </xf>
    <xf numFmtId="0" fontId="20" fillId="2" borderId="93" xfId="0" applyFont="1" applyFill="1" applyBorder="1" applyAlignment="1">
      <alignment horizontal="center" vertical="center" wrapText="1" readingOrder="2"/>
    </xf>
    <xf numFmtId="0" fontId="26" fillId="0" borderId="193" xfId="0" applyFont="1" applyBorder="1" applyAlignment="1">
      <alignment horizontal="center" vertical="center" wrapText="1" readingOrder="2"/>
    </xf>
    <xf numFmtId="0" fontId="26" fillId="0" borderId="194" xfId="0" applyFont="1" applyBorder="1" applyAlignment="1">
      <alignment horizontal="center" vertical="center" wrapText="1" readingOrder="2"/>
    </xf>
    <xf numFmtId="0" fontId="26" fillId="0" borderId="195" xfId="0" applyFont="1" applyBorder="1" applyAlignment="1">
      <alignment horizontal="center" vertical="center" wrapText="1" readingOrder="2"/>
    </xf>
    <xf numFmtId="0" fontId="50" fillId="0" borderId="33" xfId="0" applyFont="1" applyBorder="1" applyAlignment="1">
      <alignment horizontal="center" vertical="center" wrapText="1" readingOrder="2"/>
    </xf>
    <xf numFmtId="0" fontId="26" fillId="0" borderId="197" xfId="0" applyFont="1" applyBorder="1" applyAlignment="1">
      <alignment horizontal="center" vertical="center" wrapText="1" readingOrder="2"/>
    </xf>
    <xf numFmtId="0" fontId="26" fillId="0" borderId="198" xfId="0" applyFont="1" applyBorder="1" applyAlignment="1">
      <alignment horizontal="center" vertical="center" wrapText="1" readingOrder="2"/>
    </xf>
    <xf numFmtId="0" fontId="26" fillId="0" borderId="199" xfId="0" applyFont="1" applyBorder="1" applyAlignment="1">
      <alignment horizontal="center" vertical="center" wrapText="1" readingOrder="2"/>
    </xf>
    <xf numFmtId="0" fontId="20" fillId="3" borderId="41" xfId="0" applyFont="1" applyFill="1" applyBorder="1" applyAlignment="1">
      <alignment horizontal="center" vertical="center" wrapText="1" readingOrder="2"/>
    </xf>
    <xf numFmtId="0" fontId="20" fillId="6" borderId="189" xfId="0" applyFont="1" applyFill="1" applyBorder="1" applyAlignment="1">
      <alignment horizontal="center" vertical="center" wrapText="1"/>
    </xf>
    <xf numFmtId="0" fontId="20" fillId="6" borderId="190" xfId="0" applyFont="1" applyFill="1" applyBorder="1" applyAlignment="1">
      <alignment horizontal="center" vertical="center" wrapText="1"/>
    </xf>
    <xf numFmtId="0" fontId="20" fillId="6" borderId="191" xfId="0" applyFont="1" applyFill="1" applyBorder="1" applyAlignment="1">
      <alignment horizontal="center" vertical="center" wrapText="1"/>
    </xf>
    <xf numFmtId="0" fontId="20" fillId="6" borderId="187" xfId="0" applyFont="1" applyFill="1" applyBorder="1" applyAlignment="1">
      <alignment horizontal="center" vertical="center" wrapText="1"/>
    </xf>
    <xf numFmtId="0" fontId="20" fillId="6" borderId="188" xfId="0" applyFont="1" applyFill="1" applyBorder="1" applyAlignment="1">
      <alignment horizontal="center" vertical="center" wrapText="1"/>
    </xf>
    <xf numFmtId="0" fontId="20" fillId="6" borderId="95" xfId="0" applyFont="1" applyFill="1" applyBorder="1" applyAlignment="1">
      <alignment horizontal="center" vertical="center" wrapText="1"/>
    </xf>
    <xf numFmtId="0" fontId="26" fillId="0" borderId="196" xfId="0" applyFont="1" applyBorder="1" applyAlignment="1">
      <alignment horizontal="center" vertical="center" wrapText="1" readingOrder="2"/>
    </xf>
    <xf numFmtId="0" fontId="48" fillId="0" borderId="90" xfId="0" applyFont="1" applyBorder="1" applyAlignment="1" applyProtection="1">
      <alignment horizontal="center" vertical="center" readingOrder="2"/>
      <protection locked="0"/>
    </xf>
    <xf numFmtId="0" fontId="48" fillId="0" borderId="89" xfId="0" applyFont="1" applyBorder="1" applyAlignment="1" applyProtection="1">
      <alignment horizontal="center" vertical="center" readingOrder="2"/>
      <protection locked="0"/>
    </xf>
    <xf numFmtId="0" fontId="17" fillId="0" borderId="113" xfId="0" applyFont="1" applyBorder="1" applyAlignment="1">
      <alignment horizontal="center" vertical="center" wrapText="1" readingOrder="2"/>
    </xf>
    <xf numFmtId="0" fontId="17" fillId="0" borderId="183" xfId="0" applyFont="1" applyBorder="1" applyAlignment="1">
      <alignment horizontal="center" vertical="center" wrapText="1" readingOrder="2"/>
    </xf>
    <xf numFmtId="0" fontId="20" fillId="2" borderId="157" xfId="0" applyFont="1" applyFill="1" applyBorder="1" applyAlignment="1">
      <alignment horizontal="center" vertical="center" wrapText="1" readingOrder="2"/>
    </xf>
    <xf numFmtId="0" fontId="20" fillId="2" borderId="158" xfId="0" applyFont="1" applyFill="1" applyBorder="1" applyAlignment="1">
      <alignment horizontal="center" vertical="center" wrapText="1" readingOrder="2"/>
    </xf>
    <xf numFmtId="0" fontId="20" fillId="2" borderId="159" xfId="0" applyFont="1" applyFill="1" applyBorder="1" applyAlignment="1">
      <alignment horizontal="center" vertical="center" wrapText="1" readingOrder="2"/>
    </xf>
    <xf numFmtId="0" fontId="20" fillId="2" borderId="35" xfId="0" applyFont="1" applyFill="1" applyBorder="1" applyAlignment="1">
      <alignment horizontal="center" vertical="center" wrapText="1" readingOrder="2"/>
    </xf>
    <xf numFmtId="0" fontId="20" fillId="2" borderId="94" xfId="0" applyFont="1" applyFill="1" applyBorder="1" applyAlignment="1">
      <alignment horizontal="center" vertical="center" wrapText="1" readingOrder="2"/>
    </xf>
    <xf numFmtId="0" fontId="17" fillId="0" borderId="64" xfId="0" applyFont="1" applyBorder="1" applyAlignment="1">
      <alignment horizontal="center" vertical="center" wrapText="1" readingOrder="2"/>
    </xf>
    <xf numFmtId="0" fontId="17" fillId="0" borderId="65" xfId="0" applyFont="1" applyBorder="1" applyAlignment="1">
      <alignment horizontal="center" vertical="center" wrapText="1" readingOrder="2"/>
    </xf>
    <xf numFmtId="9" fontId="20" fillId="2" borderId="41" xfId="2" applyFont="1" applyFill="1" applyBorder="1" applyAlignment="1">
      <alignment horizontal="center" vertical="center" wrapText="1" readingOrder="2"/>
    </xf>
    <xf numFmtId="0" fontId="21" fillId="2" borderId="63" xfId="0" applyFont="1" applyFill="1" applyBorder="1" applyAlignment="1">
      <alignment horizontal="center" vertical="center" wrapText="1" readingOrder="2"/>
    </xf>
    <xf numFmtId="0" fontId="21" fillId="2" borderId="95" xfId="0" applyFont="1" applyFill="1" applyBorder="1" applyAlignment="1">
      <alignment horizontal="center" vertical="center" wrapText="1" readingOrder="2"/>
    </xf>
    <xf numFmtId="0" fontId="21" fillId="2" borderId="92" xfId="0" applyFont="1" applyFill="1" applyBorder="1" applyAlignment="1">
      <alignment horizontal="center" vertical="center" wrapText="1" readingOrder="2"/>
    </xf>
    <xf numFmtId="0" fontId="20" fillId="3" borderId="208" xfId="0" applyFont="1" applyFill="1" applyBorder="1" applyAlignment="1">
      <alignment horizontal="center" vertical="center" wrapText="1"/>
    </xf>
    <xf numFmtId="0" fontId="20" fillId="3" borderId="209" xfId="0" applyFont="1" applyFill="1" applyBorder="1" applyAlignment="1">
      <alignment horizontal="center" vertical="center" wrapText="1"/>
    </xf>
    <xf numFmtId="0" fontId="20" fillId="3" borderId="210" xfId="0" applyFont="1" applyFill="1" applyBorder="1" applyAlignment="1">
      <alignment horizontal="center" vertical="center" wrapText="1"/>
    </xf>
    <xf numFmtId="0" fontId="20" fillId="3" borderId="187" xfId="0" applyFont="1" applyFill="1" applyBorder="1" applyAlignment="1">
      <alignment horizontal="center" vertical="center" wrapText="1"/>
    </xf>
    <xf numFmtId="0" fontId="20" fillId="3" borderId="188" xfId="0" applyFont="1" applyFill="1" applyBorder="1" applyAlignment="1">
      <alignment horizontal="center" vertical="center" wrapText="1"/>
    </xf>
    <xf numFmtId="0" fontId="20" fillId="3" borderId="95" xfId="0" applyFont="1" applyFill="1" applyBorder="1" applyAlignment="1">
      <alignment horizontal="center" vertical="center" wrapText="1"/>
    </xf>
    <xf numFmtId="0" fontId="50" fillId="0" borderId="83" xfId="0" applyFont="1" applyBorder="1" applyAlignment="1">
      <alignment horizontal="center" vertical="center" wrapText="1" readingOrder="2"/>
    </xf>
    <xf numFmtId="0" fontId="52" fillId="0" borderId="70" xfId="0" applyFont="1" applyBorder="1" applyAlignment="1">
      <alignment horizontal="center" vertical="center" readingOrder="2"/>
    </xf>
    <xf numFmtId="0" fontId="52" fillId="0" borderId="29" xfId="0" applyFont="1" applyBorder="1" applyAlignment="1">
      <alignment horizontal="center" vertical="center" readingOrder="2"/>
    </xf>
    <xf numFmtId="0" fontId="52" fillId="0" borderId="71" xfId="0" applyFont="1" applyBorder="1" applyAlignment="1">
      <alignment horizontal="center" vertical="center" readingOrder="2"/>
    </xf>
    <xf numFmtId="0" fontId="21" fillId="4" borderId="46" xfId="0" applyFont="1" applyFill="1" applyBorder="1" applyAlignment="1">
      <alignment horizontal="center" vertical="center" wrapText="1" readingOrder="2"/>
    </xf>
    <xf numFmtId="0" fontId="20" fillId="4" borderId="119" xfId="0" applyFont="1" applyFill="1" applyBorder="1" applyAlignment="1">
      <alignment horizontal="center" vertical="center" wrapText="1" readingOrder="2"/>
    </xf>
    <xf numFmtId="0" fontId="73" fillId="0" borderId="86" xfId="0" applyFont="1" applyBorder="1" applyAlignment="1" applyProtection="1">
      <alignment horizontal="center" vertical="center" wrapText="1" readingOrder="2"/>
      <protection locked="0"/>
    </xf>
    <xf numFmtId="0" fontId="73" fillId="0" borderId="85" xfId="0" applyFont="1" applyBorder="1" applyAlignment="1" applyProtection="1">
      <alignment horizontal="center" vertical="center" wrapText="1" readingOrder="2"/>
      <protection locked="0"/>
    </xf>
    <xf numFmtId="0" fontId="73" fillId="0" borderId="84" xfId="0" applyFont="1" applyBorder="1" applyAlignment="1" applyProtection="1">
      <alignment horizontal="center" vertical="center" wrapText="1" readingOrder="2"/>
      <protection locked="0"/>
    </xf>
    <xf numFmtId="0" fontId="4" fillId="0" borderId="0" xfId="0" applyFont="1" applyAlignment="1">
      <alignment horizontal="center" readingOrder="2"/>
    </xf>
    <xf numFmtId="0" fontId="20" fillId="4" borderId="219" xfId="0" applyFont="1" applyFill="1" applyBorder="1" applyAlignment="1">
      <alignment horizontal="center" vertical="center" readingOrder="2"/>
    </xf>
    <xf numFmtId="0" fontId="20" fillId="4" borderId="220" xfId="0" applyFont="1" applyFill="1" applyBorder="1" applyAlignment="1">
      <alignment horizontal="center" vertical="center" readingOrder="2"/>
    </xf>
    <xf numFmtId="0" fontId="20" fillId="4" borderId="221" xfId="0" applyFont="1" applyFill="1" applyBorder="1" applyAlignment="1">
      <alignment horizontal="center" vertical="center" readingOrder="2"/>
    </xf>
    <xf numFmtId="0" fontId="20" fillId="4" borderId="187" xfId="0" applyFont="1" applyFill="1" applyBorder="1" applyAlignment="1">
      <alignment horizontal="center" vertical="center" readingOrder="2"/>
    </xf>
    <xf numFmtId="0" fontId="20" fillId="4" borderId="188" xfId="0" applyFont="1" applyFill="1" applyBorder="1" applyAlignment="1">
      <alignment horizontal="center" vertical="center" readingOrder="2"/>
    </xf>
    <xf numFmtId="0" fontId="20" fillId="4" borderId="95" xfId="0" applyFont="1" applyFill="1" applyBorder="1" applyAlignment="1">
      <alignment horizontal="center" vertical="center" readingOrder="2"/>
    </xf>
    <xf numFmtId="0" fontId="21" fillId="4" borderId="92" xfId="0" applyFont="1" applyFill="1" applyBorder="1" applyAlignment="1">
      <alignment horizontal="center" vertical="center" wrapText="1" readingOrder="2"/>
    </xf>
    <xf numFmtId="0" fontId="21" fillId="4" borderId="63" xfId="0" applyFont="1" applyFill="1" applyBorder="1" applyAlignment="1">
      <alignment horizontal="center" vertical="center" wrapText="1" readingOrder="2"/>
    </xf>
    <xf numFmtId="0" fontId="20" fillId="4" borderId="162" xfId="0" applyFont="1" applyFill="1" applyBorder="1" applyAlignment="1">
      <alignment horizontal="center" vertical="center" wrapText="1" readingOrder="2"/>
    </xf>
    <xf numFmtId="0" fontId="53" fillId="0" borderId="236" xfId="0" applyFont="1" applyBorder="1" applyAlignment="1" applyProtection="1">
      <alignment horizontal="center" vertical="center" readingOrder="2"/>
      <protection locked="0"/>
    </xf>
    <xf numFmtId="0" fontId="52" fillId="0" borderId="87" xfId="0" applyFont="1" applyBorder="1" applyAlignment="1">
      <alignment horizontal="center" vertical="center" readingOrder="2"/>
    </xf>
    <xf numFmtId="0" fontId="52" fillId="0" borderId="218" xfId="0" applyFont="1" applyBorder="1" applyAlignment="1">
      <alignment horizontal="center" vertical="center" readingOrder="2"/>
    </xf>
    <xf numFmtId="0" fontId="51" fillId="0" borderId="73" xfId="0" applyFont="1" applyBorder="1" applyAlignment="1">
      <alignment horizontal="center" vertical="center" wrapText="1" readingOrder="2"/>
    </xf>
    <xf numFmtId="0" fontId="51" fillId="0" borderId="63" xfId="0" applyFont="1" applyBorder="1" applyAlignment="1">
      <alignment horizontal="center" vertical="center" wrapText="1" readingOrder="2"/>
    </xf>
    <xf numFmtId="0" fontId="54" fillId="7" borderId="175" xfId="0" applyFont="1" applyFill="1" applyBorder="1" applyAlignment="1">
      <alignment horizontal="center" vertical="center" readingOrder="2"/>
    </xf>
    <xf numFmtId="0" fontId="54" fillId="7" borderId="176" xfId="0" applyFont="1" applyFill="1" applyBorder="1" applyAlignment="1">
      <alignment horizontal="center" vertical="center" readingOrder="2"/>
    </xf>
    <xf numFmtId="0" fontId="54" fillId="7" borderId="177" xfId="0" applyFont="1" applyFill="1" applyBorder="1" applyAlignment="1">
      <alignment horizontal="center" vertical="center" readingOrder="2"/>
    </xf>
    <xf numFmtId="0" fontId="54" fillId="5" borderId="126" xfId="0" applyFont="1" applyFill="1" applyBorder="1" applyAlignment="1">
      <alignment horizontal="center" vertical="center" wrapText="1" readingOrder="2"/>
    </xf>
    <xf numFmtId="0" fontId="54" fillId="5" borderId="127" xfId="0" applyFont="1" applyFill="1" applyBorder="1" applyAlignment="1">
      <alignment horizontal="center" vertical="center" readingOrder="2"/>
    </xf>
    <xf numFmtId="0" fontId="54" fillId="5" borderId="128" xfId="0" applyFont="1" applyFill="1" applyBorder="1" applyAlignment="1">
      <alignment horizontal="center" vertical="center" readingOrder="2"/>
    </xf>
    <xf numFmtId="0" fontId="54" fillId="5" borderId="163" xfId="0" applyFont="1" applyFill="1" applyBorder="1" applyAlignment="1">
      <alignment horizontal="center" vertical="center" wrapText="1" readingOrder="2"/>
    </xf>
    <xf numFmtId="0" fontId="54" fillId="5" borderId="164" xfId="0" applyFont="1" applyFill="1" applyBorder="1" applyAlignment="1">
      <alignment horizontal="center" vertical="center" readingOrder="2"/>
    </xf>
    <xf numFmtId="0" fontId="54" fillId="5" borderId="165" xfId="0" applyFont="1" applyFill="1" applyBorder="1" applyAlignment="1">
      <alignment horizontal="center" vertical="center" readingOrder="2"/>
    </xf>
    <xf numFmtId="0" fontId="66" fillId="7" borderId="168" xfId="0" applyFont="1" applyFill="1" applyBorder="1" applyAlignment="1">
      <alignment horizontal="center" vertical="center"/>
    </xf>
    <xf numFmtId="0" fontId="66" fillId="7" borderId="169" xfId="0" applyFont="1" applyFill="1" applyBorder="1" applyAlignment="1">
      <alignment horizontal="center" vertical="center"/>
    </xf>
    <xf numFmtId="0" fontId="54" fillId="5" borderId="22" xfId="0" applyFont="1" applyFill="1" applyBorder="1" applyAlignment="1">
      <alignment horizontal="center" vertical="center" wrapText="1" readingOrder="2"/>
    </xf>
    <xf numFmtId="0" fontId="54" fillId="5" borderId="23" xfId="0" applyFont="1" applyFill="1" applyBorder="1" applyAlignment="1">
      <alignment horizontal="center" vertical="center" readingOrder="2"/>
    </xf>
    <xf numFmtId="0" fontId="54" fillId="5" borderId="24" xfId="0" applyFont="1" applyFill="1" applyBorder="1" applyAlignment="1">
      <alignment horizontal="center" vertical="center" readingOrder="2"/>
    </xf>
    <xf numFmtId="0" fontId="66" fillId="7" borderId="172" xfId="0" applyFont="1" applyFill="1" applyBorder="1" applyAlignment="1">
      <alignment horizontal="right" vertical="center"/>
    </xf>
    <xf numFmtId="0" fontId="66" fillId="7" borderId="173" xfId="0" applyFont="1" applyFill="1" applyBorder="1" applyAlignment="1">
      <alignment horizontal="right" vertical="center"/>
    </xf>
    <xf numFmtId="0" fontId="66" fillId="7" borderId="172" xfId="0" applyFont="1" applyFill="1" applyBorder="1" applyAlignment="1">
      <alignment horizontal="center" vertical="center"/>
    </xf>
    <xf numFmtId="0" fontId="66" fillId="7" borderId="173" xfId="0" applyFont="1" applyFill="1" applyBorder="1" applyAlignment="1">
      <alignment horizontal="center" vertical="center"/>
    </xf>
    <xf numFmtId="167" fontId="56" fillId="0" borderId="230" xfId="0" applyNumberFormat="1" applyFont="1" applyBorder="1" applyAlignment="1" applyProtection="1">
      <alignment horizontal="center" vertical="center" readingOrder="1"/>
      <protection locked="0"/>
    </xf>
    <xf numFmtId="167" fontId="56" fillId="0" borderId="231" xfId="0" applyNumberFormat="1" applyFont="1" applyBorder="1" applyAlignment="1" applyProtection="1">
      <alignment horizontal="center" vertical="center" readingOrder="1"/>
      <protection locked="0"/>
    </xf>
    <xf numFmtId="167" fontId="56" fillId="0" borderId="232" xfId="0" applyNumberFormat="1" applyFont="1" applyBorder="1" applyAlignment="1" applyProtection="1">
      <alignment horizontal="center" vertical="center" readingOrder="1"/>
      <protection locked="0"/>
    </xf>
    <xf numFmtId="0" fontId="74" fillId="0" borderId="0" xfId="0" applyFont="1" applyAlignment="1">
      <alignment horizontal="right"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62" fillId="0" borderId="0" xfId="0" applyFont="1" applyAlignment="1">
      <alignment horizontal="right" vertical="center"/>
    </xf>
    <xf numFmtId="0" fontId="62" fillId="0" borderId="27" xfId="0" applyFont="1" applyBorder="1" applyAlignment="1">
      <alignment horizontal="right" vertical="center"/>
    </xf>
    <xf numFmtId="49" fontId="4" fillId="0" borderId="0" xfId="0" applyNumberFormat="1" applyFont="1" applyAlignment="1">
      <alignment horizontal="right" vertical="center" wrapText="1" readingOrder="2"/>
    </xf>
    <xf numFmtId="164" fontId="4" fillId="0" borderId="124" xfId="0" applyNumberFormat="1" applyFont="1" applyBorder="1" applyAlignment="1" applyProtection="1">
      <alignment horizontal="center"/>
      <protection locked="0"/>
    </xf>
    <xf numFmtId="0" fontId="5" fillId="0" borderId="0" xfId="0" applyFont="1" applyAlignment="1">
      <alignment horizontal="center" vertical="center"/>
    </xf>
    <xf numFmtId="0" fontId="59" fillId="0" borderId="0" xfId="0" applyFont="1" applyAlignment="1">
      <alignment horizontal="right" vertical="center"/>
    </xf>
    <xf numFmtId="0" fontId="75" fillId="0" borderId="0" xfId="0" applyFont="1" applyAlignment="1">
      <alignment horizontal="right" vertical="center"/>
    </xf>
    <xf numFmtId="0" fontId="4" fillId="0" borderId="141" xfId="0" applyFont="1" applyBorder="1" applyAlignment="1" applyProtection="1">
      <alignment horizontal="center"/>
      <protection locked="0"/>
    </xf>
    <xf numFmtId="1" fontId="4" fillId="0" borderId="124" xfId="0" applyNumberFormat="1" applyFont="1" applyBorder="1" applyAlignment="1">
      <alignment horizontal="center"/>
    </xf>
    <xf numFmtId="0" fontId="62" fillId="0" borderId="139" xfId="0" applyFont="1" applyBorder="1" applyAlignment="1">
      <alignment horizontal="right" vertical="center"/>
    </xf>
    <xf numFmtId="0" fontId="62" fillId="0" borderId="140" xfId="0" applyFont="1" applyBorder="1" applyAlignment="1">
      <alignment horizontal="right" vertical="center"/>
    </xf>
    <xf numFmtId="0" fontId="35" fillId="0" borderId="0" xfId="0" applyFont="1" applyAlignment="1">
      <alignment horizontal="center" vertical="top" wrapText="1" readingOrder="2"/>
    </xf>
    <xf numFmtId="0" fontId="66" fillId="0" borderId="145" xfId="0" applyFont="1" applyBorder="1" applyAlignment="1">
      <alignment horizontal="center" vertical="center" wrapText="1"/>
    </xf>
  </cellXfs>
  <cellStyles count="4">
    <cellStyle name="Comma" xfId="1" builtinId="3"/>
    <cellStyle name="Hyperlink" xfId="3" builtinId="8"/>
    <cellStyle name="Normal" xfId="0" builtinId="0"/>
    <cellStyle name="Percent" xfId="2" builtinId="5"/>
  </cellStyles>
  <dxfs count="22">
    <dxf>
      <font>
        <strike val="0"/>
        <outline val="0"/>
        <shadow val="0"/>
        <u val="none"/>
        <vertAlign val="baseline"/>
        <sz val="11"/>
        <color theme="1"/>
        <name val="Tajawal"/>
        <scheme val="none"/>
      </font>
      <numFmt numFmtId="13" formatCode="0%"/>
      <alignment horizontal="center" vertical="center" textRotation="0" wrapText="0" indent="0" justifyLastLine="0" shrinkToFit="0" readingOrder="0"/>
    </dxf>
    <dxf>
      <font>
        <strike val="0"/>
        <outline val="0"/>
        <shadow val="0"/>
        <u val="none"/>
        <vertAlign val="baseline"/>
        <sz val="11"/>
        <color theme="1"/>
        <name val="Tajawal"/>
        <scheme val="none"/>
      </font>
      <alignment horizontal="general" vertical="center" textRotation="0" wrapText="0" indent="0" justifyLastLine="0" shrinkToFit="0" readingOrder="0"/>
    </dxf>
    <dxf>
      <font>
        <strike val="0"/>
        <outline val="0"/>
        <shadow val="0"/>
        <u val="none"/>
        <vertAlign val="baseline"/>
        <sz val="11"/>
        <color theme="1"/>
        <name val="Tajawal"/>
        <scheme val="none"/>
      </font>
    </dxf>
    <dxf>
      <font>
        <strike val="0"/>
        <outline val="0"/>
        <shadow val="0"/>
        <u val="none"/>
        <vertAlign val="baseline"/>
        <sz val="11"/>
        <color theme="1"/>
        <name val="Tajawal"/>
        <scheme val="none"/>
      </font>
      <alignment horizontal="center" vertical="center" textRotation="0" wrapText="0" indent="0" justifyLastLine="0" shrinkToFit="0" readingOrder="0"/>
    </dxf>
    <dxf>
      <font>
        <b/>
        <i val="0"/>
        <color theme="1"/>
      </font>
      <fill>
        <patternFill patternType="solid">
          <bgColor rgb="FFED6D67"/>
        </patternFill>
      </fill>
    </dxf>
    <dxf>
      <font>
        <b/>
        <i val="0"/>
        <color theme="1"/>
      </font>
      <fill>
        <patternFill patternType="solid">
          <bgColor rgb="FFB0D090"/>
        </patternFill>
      </fill>
    </dxf>
    <dxf>
      <font>
        <b/>
        <i val="0"/>
        <color theme="1"/>
      </font>
      <fill>
        <patternFill patternType="solid">
          <bgColor rgb="FFEAF2E2"/>
        </patternFill>
      </fill>
    </dxf>
    <dxf>
      <font>
        <color rgb="FFC00000"/>
      </font>
    </dxf>
    <dxf>
      <font>
        <color theme="9" tint="-0.24994659260841701"/>
      </font>
    </dxf>
    <dxf>
      <font>
        <color rgb="FFF05252"/>
      </font>
    </dxf>
    <dxf>
      <font>
        <color rgb="FF00B050"/>
      </font>
    </dxf>
    <dxf>
      <font>
        <color rgb="FFF05252"/>
      </font>
    </dxf>
    <dxf>
      <font>
        <color rgb="FF00B050"/>
      </font>
    </dxf>
    <dxf>
      <font>
        <color rgb="FFF05252"/>
      </font>
    </dxf>
    <dxf>
      <font>
        <color rgb="FF00B050"/>
      </font>
    </dxf>
    <dxf>
      <font>
        <color rgb="FFF05252"/>
      </font>
    </dxf>
    <dxf>
      <font>
        <color rgb="FF00B050"/>
      </font>
    </dxf>
    <dxf>
      <font>
        <b val="0"/>
        <i val="0"/>
        <color theme="1"/>
      </font>
      <fill>
        <patternFill>
          <bgColor theme="4" tint="0.39994506668294322"/>
        </patternFill>
      </fill>
    </dxf>
    <dxf>
      <font>
        <b val="0"/>
        <i val="0"/>
        <color theme="0"/>
      </font>
      <fill>
        <patternFill>
          <bgColor rgb="FFF37171"/>
        </patternFill>
      </fill>
    </dxf>
    <dxf>
      <font>
        <b val="0"/>
        <i val="0"/>
      </font>
      <fill>
        <patternFill>
          <bgColor theme="0" tint="-0.14996795556505021"/>
        </patternFill>
      </fill>
    </dxf>
    <dxf>
      <font>
        <b val="0"/>
        <i val="0"/>
        <color auto="1"/>
      </font>
      <fill>
        <patternFill>
          <bgColor rgb="FFFFD757"/>
        </patternFill>
      </fill>
    </dxf>
    <dxf>
      <font>
        <b val="0"/>
        <i val="0"/>
        <color theme="1"/>
      </font>
      <fill>
        <patternFill>
          <bgColor theme="4" tint="0.39994506668294322"/>
        </patternFill>
      </fill>
    </dxf>
  </dxfs>
  <tableStyles count="0" defaultTableStyle="TableStyleMedium2" defaultPivotStyle="PivotStyleLight16"/>
  <colors>
    <mruColors>
      <color rgb="FF575756"/>
      <color rgb="FFED6D67"/>
      <color rgb="FFB0D090"/>
      <color rgb="FFDEC35F"/>
      <color rgb="FF00ACA9"/>
      <color rgb="FFFFD757"/>
      <color rgb="FFFCE9E8"/>
      <color rgb="FFEAF2E2"/>
      <color rgb="FFE4EFD9"/>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E22661-AED3-40BF-98D0-30E097B580E4}" name="Table1" displayName="Table1" ref="A1:B4" totalsRowShown="0" headerRowDxfId="3" dataDxfId="2">
  <autoFilter ref="A1:B4" xr:uid="{04E22661-AED3-40BF-98D0-30E097B580E4}"/>
  <tableColumns count="2">
    <tableColumn id="1" xr3:uid="{2648645E-BB45-40BA-B00C-3DB05835B46A}" name="شدة التبطيق" dataDxfId="1"/>
    <tableColumn id="2" xr3:uid="{BABB6BD8-EEA9-4B4B-9D61-B9B256EBD4FF}" name="النسبة المئوية المطلوبة" dataDxfId="0"/>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Custom 1">
      <a:dk1>
        <a:srgbClr val="000000"/>
      </a:dk1>
      <a:lt1>
        <a:srgbClr val="FFFFFF"/>
      </a:lt1>
      <a:dk2>
        <a:srgbClr val="1E552A"/>
      </a:dk2>
      <a:lt2>
        <a:srgbClr val="887852"/>
      </a:lt2>
      <a:accent1>
        <a:srgbClr val="63B246"/>
      </a:accent1>
      <a:accent2>
        <a:srgbClr val="756B65"/>
      </a:accent2>
      <a:accent3>
        <a:srgbClr val="636569"/>
      </a:accent3>
      <a:accent4>
        <a:srgbClr val="A7A8A9"/>
      </a:accent4>
      <a:accent5>
        <a:srgbClr val="D0CFCD"/>
      </a:accent5>
      <a:accent6>
        <a:srgbClr val="1E552A"/>
      </a:accent6>
      <a:hlink>
        <a:srgbClr val="887852"/>
      </a:hlink>
      <a:folHlink>
        <a:srgbClr val="63B246"/>
      </a:folHlink>
    </a:clrScheme>
    <a:fontScheme name="Custom 1">
      <a:majorFont>
        <a:latin typeface="Tajawal"/>
        <a:ea typeface=""/>
        <a:cs typeface="Tajawal"/>
      </a:majorFont>
      <a:minorFont>
        <a:latin typeface="Tajawal"/>
        <a:ea typeface=""/>
        <a:cs typeface="Tajawal"/>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microsoft.com/office/2006/relationships/xlExternalLinkPath/xlPathMissing" Target="&#1602;&#1575;&#1574;&#1605;&#1577;%20&#1575;&#1604;&#1578;&#1581;&#1602;&#1602;%20&#1605;&#1606;%20&#1575;&#1604;&#1575;&#1605;&#1578;&#1579;&#1575;&#1604;%20-%2030-4-2024.xlsx" TargetMode="External"/><Relationship Id="rId7" Type="http://schemas.openxmlformats.org/officeDocument/2006/relationships/vmlDrawing" Target="../drawings/vmlDrawing1.vml"/><Relationship Id="rId2" Type="http://schemas.microsoft.com/office/2006/relationships/xlExternalLinkPath/xlPathMissing" Target="&#1602;&#1575;&#1574;&#1605;&#1577;%20&#1575;&#1604;&#1578;&#1581;&#1602;&#1602;%20&#1605;&#1606;%20&#1575;&#1604;&#1575;&#1605;&#1578;&#1579;&#1575;&#1604;%20-%2030-4-2024.xlsx" TargetMode="External"/><Relationship Id="rId1" Type="http://schemas.microsoft.com/office/2006/relationships/xlExternalLinkPath/xlPathMissing" Target="&#1602;&#1575;&#1574;&#1605;&#1577;%20&#1575;&#1604;&#1578;&#1581;&#1602;&#1602;%20&#1605;&#1606;%20&#1575;&#1604;&#1575;&#1605;&#1578;&#1579;&#1575;&#1604;%20-%2030-4-2024.xlsx" TargetMode="External"/><Relationship Id="rId6" Type="http://schemas.openxmlformats.org/officeDocument/2006/relationships/printerSettings" Target="../printerSettings/printerSettings1.bin"/><Relationship Id="rId5" Type="http://schemas.microsoft.com/office/2006/relationships/xlExternalLinkPath/xlPathMissing" Target="&#1602;&#1575;&#1574;&#1605;&#1577;%20&#1575;&#1604;&#1578;&#1581;&#1602;&#1602;%20&#1605;&#1606;%20&#1575;&#1604;&#1575;&#1605;&#1578;&#1579;&#1575;&#1604;%20-%2030-4-2024.xlsx" TargetMode="External"/><Relationship Id="rId4" Type="http://schemas.microsoft.com/office/2006/relationships/xlExternalLinkPath/xlPathMissing" Target="&#1602;&#1575;&#1574;&#1605;&#1577;%20&#1575;&#1604;&#1578;&#1581;&#1602;&#1602;%20&#1605;&#1606;%20&#1575;&#1604;&#1575;&#1605;&#1578;&#1579;&#1575;&#1604;%20-%2030-4-2024.xlsx"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6.vml"/><Relationship Id="rId3" Type="http://schemas.microsoft.com/office/2006/relationships/xlExternalLinkPath/xlPathMissing" Target="&#1602;&#1575;&#1574;&#1605;&#1577;%20&#1575;&#1604;&#1578;&#1581;&#1602;&#1602;%20&#1605;&#1606;%20&#1575;&#1604;&#1575;&#1605;&#1578;&#1579;&#1575;&#1604;%20-%2030-4-2024.xlsx" TargetMode="External"/><Relationship Id="rId7" Type="http://schemas.openxmlformats.org/officeDocument/2006/relationships/vmlDrawing" Target="../drawings/vmlDrawing5.vml"/><Relationship Id="rId2" Type="http://schemas.microsoft.com/office/2006/relationships/xlExternalLinkPath/xlPathMissing" Target="&#1602;&#1575;&#1574;&#1605;&#1577;%20&#1575;&#1604;&#1578;&#1581;&#1602;&#1602;%20&#1605;&#1606;%20&#1575;&#1604;&#1575;&#1605;&#1578;&#1579;&#1575;&#1604;%20-%2030-4-2024.xlsx" TargetMode="External"/><Relationship Id="rId1" Type="http://schemas.microsoft.com/office/2006/relationships/xlExternalLinkPath/xlPathMissing" Target="&#1602;&#1575;&#1574;&#1605;&#1577;%20&#1575;&#1604;&#1578;&#1581;&#1602;&#1602;%20&#1605;&#1606;%20&#1575;&#1604;&#1575;&#1605;&#1578;&#1579;&#1575;&#1604;%20-%2030-4-2024.xlsx" TargetMode="External"/><Relationship Id="rId6" Type="http://schemas.openxmlformats.org/officeDocument/2006/relationships/printerSettings" Target="../printerSettings/printerSettings3.bin"/><Relationship Id="rId5" Type="http://schemas.microsoft.com/office/2006/relationships/xlExternalLinkPath/xlPathMissing" Target="&#1602;&#1575;&#1574;&#1605;&#1577;%20&#1575;&#1604;&#1578;&#1581;&#1602;&#1602;%20&#1605;&#1606;%20&#1575;&#1604;&#1575;&#1605;&#1578;&#1579;&#1575;&#1604;%20-%2030-4-2024.xlsx" TargetMode="External"/><Relationship Id="rId4" Type="http://schemas.microsoft.com/office/2006/relationships/xlExternalLinkPath/xlPathMissing" Target="&#1602;&#1575;&#1574;&#1605;&#1577;%20&#1575;&#1604;&#1578;&#1581;&#1602;&#1602;%20&#1605;&#1606;%20&#1575;&#1604;&#1575;&#1605;&#1578;&#1579;&#1575;&#1604;%20-%2030-4-2024.xlsx" TargetMode="Externa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0F8A5-FF6C-4A20-9429-EE39AF2A316E}">
  <sheetPr>
    <pageSetUpPr fitToPage="1"/>
  </sheetPr>
  <dimension ref="A1:F15"/>
  <sheetViews>
    <sheetView rightToLeft="1" view="pageLayout" zoomScale="75" zoomScaleNormal="75" zoomScaleSheetLayoutView="100" zoomScalePageLayoutView="75" workbookViewId="0">
      <selection activeCell="E2" sqref="E2"/>
    </sheetView>
  </sheetViews>
  <sheetFormatPr defaultColWidth="9" defaultRowHeight="16.5"/>
  <cols>
    <col min="1" max="1" width="5.25" style="95" customWidth="1"/>
    <col min="2" max="2" width="37.125" style="95" bestFit="1" customWidth="1"/>
    <col min="3" max="3" width="38.125" style="98" customWidth="1"/>
    <col min="4" max="4" width="7.25" style="95" bestFit="1" customWidth="1"/>
    <col min="5" max="5" width="8.125" style="95" customWidth="1"/>
    <col min="6" max="6" width="24.25" style="95" customWidth="1"/>
    <col min="7" max="16384" width="9" style="10"/>
  </cols>
  <sheetData>
    <row r="1" spans="1:6" ht="50.1" customHeight="1">
      <c r="A1" s="139" t="s">
        <v>0</v>
      </c>
      <c r="B1" s="278" t="s">
        <v>1</v>
      </c>
      <c r="C1" s="280" t="s">
        <v>2</v>
      </c>
      <c r="D1" s="263" t="s">
        <v>3</v>
      </c>
      <c r="E1" s="263" t="s">
        <v>4</v>
      </c>
      <c r="F1" s="140" t="s">
        <v>5</v>
      </c>
    </row>
    <row r="2" spans="1:6" ht="50.1" customHeight="1">
      <c r="A2" s="414">
        <v>1</v>
      </c>
      <c r="B2" s="281" t="s">
        <v>6</v>
      </c>
      <c r="C2" s="145" t="s">
        <v>7</v>
      </c>
      <c r="D2" s="142" t="s">
        <v>8</v>
      </c>
      <c r="E2" s="137" t="s">
        <v>9</v>
      </c>
      <c r="F2" s="138"/>
    </row>
    <row r="3" spans="1:6" ht="82.5">
      <c r="A3" s="414">
        <v>2</v>
      </c>
      <c r="B3" s="413" t="s">
        <v>10</v>
      </c>
      <c r="C3" s="141" t="s">
        <v>11</v>
      </c>
      <c r="D3" s="142" t="s">
        <v>12</v>
      </c>
      <c r="E3" s="137" t="s">
        <v>9</v>
      </c>
      <c r="F3" s="138"/>
    </row>
    <row r="4" spans="1:6" ht="50.1" customHeight="1">
      <c r="A4" s="414">
        <v>3</v>
      </c>
      <c r="B4" s="281" t="s">
        <v>13</v>
      </c>
      <c r="C4" s="141" t="s">
        <v>14</v>
      </c>
      <c r="D4" s="142" t="s">
        <v>15</v>
      </c>
      <c r="E4" s="137" t="s">
        <v>9</v>
      </c>
      <c r="F4" s="138"/>
    </row>
    <row r="5" spans="1:6" ht="50.1" customHeight="1">
      <c r="A5" s="414">
        <v>4</v>
      </c>
      <c r="B5" s="281" t="s">
        <v>16</v>
      </c>
      <c r="C5" s="145" t="s">
        <v>17</v>
      </c>
      <c r="D5" s="142" t="s">
        <v>15</v>
      </c>
      <c r="E5" s="137" t="s">
        <v>9</v>
      </c>
      <c r="F5" s="138"/>
    </row>
    <row r="6" spans="1:6" ht="115.5">
      <c r="A6" s="414">
        <v>5</v>
      </c>
      <c r="B6" s="281" t="s">
        <v>18</v>
      </c>
      <c r="C6" s="145" t="s">
        <v>19</v>
      </c>
      <c r="D6" s="142" t="s">
        <v>15</v>
      </c>
      <c r="E6" s="137" t="s">
        <v>9</v>
      </c>
      <c r="F6" s="138"/>
    </row>
    <row r="7" spans="1:6" ht="49.5">
      <c r="A7" s="414">
        <v>6</v>
      </c>
      <c r="B7" s="281" t="s">
        <v>20</v>
      </c>
      <c r="C7" s="145" t="s">
        <v>21</v>
      </c>
      <c r="D7" s="142" t="s">
        <v>15</v>
      </c>
      <c r="E7" s="137" t="s">
        <v>9</v>
      </c>
      <c r="F7" s="138"/>
    </row>
    <row r="8" spans="1:6" ht="82.5">
      <c r="A8" s="414">
        <v>7</v>
      </c>
      <c r="B8" s="281" t="s">
        <v>22</v>
      </c>
      <c r="C8" s="145" t="s">
        <v>23</v>
      </c>
      <c r="D8" s="142" t="s">
        <v>24</v>
      </c>
      <c r="E8" s="137" t="s">
        <v>9</v>
      </c>
      <c r="F8" s="138"/>
    </row>
    <row r="9" spans="1:6" ht="50.1" customHeight="1">
      <c r="A9" s="414">
        <v>8</v>
      </c>
      <c r="B9" s="281" t="s">
        <v>25</v>
      </c>
      <c r="C9" s="145" t="s">
        <v>26</v>
      </c>
      <c r="D9" s="142" t="s">
        <v>15</v>
      </c>
      <c r="E9" s="137" t="s">
        <v>9</v>
      </c>
      <c r="F9" s="138"/>
    </row>
    <row r="10" spans="1:6" ht="50.1" customHeight="1">
      <c r="A10" s="414">
        <v>9</v>
      </c>
      <c r="B10" s="284" t="s">
        <v>27</v>
      </c>
      <c r="C10" s="145" t="s">
        <v>28</v>
      </c>
      <c r="D10" s="142" t="s">
        <v>29</v>
      </c>
      <c r="E10" s="137" t="s">
        <v>9</v>
      </c>
      <c r="F10" s="138"/>
    </row>
    <row r="11" spans="1:6" ht="50.1" customHeight="1">
      <c r="A11" s="414">
        <v>10</v>
      </c>
      <c r="B11" s="282" t="s">
        <v>30</v>
      </c>
      <c r="C11" s="145" t="s">
        <v>31</v>
      </c>
      <c r="D11" s="142" t="s">
        <v>15</v>
      </c>
      <c r="E11" s="137" t="s">
        <v>9</v>
      </c>
      <c r="F11" s="138"/>
    </row>
    <row r="12" spans="1:6" ht="50.1" customHeight="1">
      <c r="A12" s="414">
        <v>11</v>
      </c>
      <c r="B12" s="282" t="s">
        <v>32</v>
      </c>
      <c r="C12" s="145" t="s">
        <v>33</v>
      </c>
      <c r="D12" s="142" t="s">
        <v>15</v>
      </c>
      <c r="E12" s="137" t="s">
        <v>9</v>
      </c>
      <c r="F12" s="138"/>
    </row>
    <row r="13" spans="1:6" ht="50.1" customHeight="1">
      <c r="A13" s="143" t="s">
        <v>34</v>
      </c>
      <c r="B13" s="279" t="s">
        <v>35</v>
      </c>
      <c r="C13" s="280" t="s">
        <v>2</v>
      </c>
      <c r="D13" s="263" t="s">
        <v>3</v>
      </c>
      <c r="E13" s="263" t="s">
        <v>4</v>
      </c>
      <c r="F13" s="144" t="s">
        <v>5</v>
      </c>
    </row>
    <row r="14" spans="1:6" ht="82.5">
      <c r="A14" s="415">
        <v>12</v>
      </c>
      <c r="B14" s="283" t="s">
        <v>36</v>
      </c>
      <c r="C14" s="145" t="s">
        <v>37</v>
      </c>
      <c r="D14" s="142" t="s">
        <v>15</v>
      </c>
      <c r="E14" s="137" t="s">
        <v>9</v>
      </c>
      <c r="F14" s="138"/>
    </row>
    <row r="15" spans="1:6" ht="50.1" customHeight="1">
      <c r="A15" s="415">
        <v>13</v>
      </c>
      <c r="B15" s="283" t="s">
        <v>38</v>
      </c>
      <c r="C15" s="145" t="s">
        <v>39</v>
      </c>
      <c r="D15" s="142" t="s">
        <v>40</v>
      </c>
      <c r="E15" s="137" t="s">
        <v>9</v>
      </c>
      <c r="F15" s="138"/>
    </row>
  </sheetData>
  <sheetProtection algorithmName="SHA-512" hashValue="fkR2Cwt1EPhoYcUKRbziNU4CMaJHgHZChwuwJ1E7IkrrGxLTLmiOZWID1Xdz0cfpPzrxGs/Y7oXczXBufYeEJQ==" saltValue="0p7+Cup7bSlAPGf5dbrh5A==" spinCount="100000" sheet="1" insertHyperlinks="0" selectLockedCells="1"/>
  <dataConsolidate>
    <dataRefs count="5">
      <dataRef ref="D128" sheet="Compliance Checklist" r:id="rId1"/>
      <dataRef ref="D136" sheet="Compliance Checklist" r:id="rId2"/>
      <dataRef ref="D143" sheet="Compliance Checklist" r:id="rId3"/>
      <dataRef ref="D148" sheet="Compliance Checklist" r:id="rId4"/>
      <dataRef name="$D$103:$E$120$" r:id="rId5"/>
    </dataRefs>
  </dataConsolidate>
  <printOptions horizontalCentered="1" verticalCentered="1"/>
  <pageMargins left="0.23622047244094491" right="0.23622047244094491" top="0.98425196850393704" bottom="0.74803149606299213" header="0.31496062992125984" footer="0.31496062992125984"/>
  <pageSetup paperSize="9" scale="76" fitToHeight="0" orientation="portrait" r:id="rId6"/>
  <headerFooter>
    <oddHeader>&amp;L&amp;G&amp;R&amp;"Tajawal,Bold"&amp;16الموجهات التصميمية لعمارة مكة المكرمة والمشاعر المقدسة&amp;11
&amp;14قائمة متطلبات التقديم على شهادة الامتثال لتطبيق عمارة مكة المكرمة</oddHeader>
    <oddFooter>&amp;L&amp;"Tajawal,Regular"&amp;10Page &amp;P of &amp;N&amp;CV.01-2024&amp;R&amp;"Tajawal,Regular"&amp;10قطاع التخطيط والتنمية - إدارة التصميم والتطوير العمراني</oddFooter>
  </headerFooter>
  <legacyDrawing r:id="rId7"/>
  <legacyDrawingHF r:id="rId8"/>
  <extLst>
    <ext xmlns:x14="http://schemas.microsoft.com/office/spreadsheetml/2009/9/main" uri="{CCE6A557-97BC-4b89-ADB6-D9C93CAAB3DF}">
      <x14:dataValidations xmlns:xm="http://schemas.microsoft.com/office/excel/2006/main" count="1">
        <x14:dataValidation type="list" allowBlank="1" showInputMessage="1" showErrorMessage="1" xr:uid="{541EB0BA-D11E-4163-A171-309E8F8F44A9}">
          <x14:formula1>
            <xm:f>القوائم!$E$3:$E$4</xm:f>
          </x14:formula1>
          <xm:sqref>E14:E15 E2:E12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BAF4D-5DDD-4D85-A9E3-3FE5B550BCA8}">
  <dimension ref="A1:M16"/>
  <sheetViews>
    <sheetView rightToLeft="1" view="pageLayout" zoomScale="75" zoomScaleNormal="70" zoomScaleSheetLayoutView="100" zoomScalePageLayoutView="75" workbookViewId="0">
      <selection activeCell="B15" sqref="B15"/>
    </sheetView>
  </sheetViews>
  <sheetFormatPr defaultColWidth="9.125" defaultRowHeight="16.5"/>
  <cols>
    <col min="1" max="1" width="21.375" style="101" customWidth="1"/>
    <col min="2" max="2" width="42.625" customWidth="1"/>
    <col min="3" max="3" width="21.625" customWidth="1"/>
    <col min="4" max="4" width="34.625" customWidth="1"/>
    <col min="5" max="5" width="8.25" customWidth="1"/>
    <col min="6" max="6" width="6.5" customWidth="1"/>
    <col min="7" max="7" width="2.375" customWidth="1"/>
    <col min="8" max="8" width="11.25" customWidth="1"/>
    <col min="9" max="9" width="18" customWidth="1"/>
    <col min="10" max="10" width="4.625" customWidth="1"/>
    <col min="11" max="11" width="9.875" customWidth="1"/>
  </cols>
  <sheetData>
    <row r="1" spans="1:13" ht="59.45" customHeight="1">
      <c r="A1" s="423" t="s">
        <v>41</v>
      </c>
      <c r="B1" s="424"/>
      <c r="C1" s="424"/>
      <c r="D1" s="425"/>
      <c r="E1" s="2"/>
      <c r="F1" s="2"/>
      <c r="G1" s="3"/>
    </row>
    <row r="2" spans="1:13" ht="59.45" customHeight="1">
      <c r="A2" s="102" t="s">
        <v>42</v>
      </c>
      <c r="B2" s="420" t="s">
        <v>43</v>
      </c>
      <c r="C2" s="421"/>
      <c r="D2" s="422"/>
      <c r="E2" s="1"/>
      <c r="F2" s="1"/>
      <c r="G2" s="1"/>
      <c r="H2" s="1"/>
      <c r="I2" s="1"/>
      <c r="J2" s="1"/>
      <c r="K2" s="1"/>
      <c r="L2" s="1"/>
      <c r="M2" s="1"/>
    </row>
    <row r="3" spans="1:13" ht="59.45" customHeight="1">
      <c r="A3" s="102" t="s">
        <v>44</v>
      </c>
      <c r="B3" s="287"/>
      <c r="C3" s="134" t="s">
        <v>45</v>
      </c>
      <c r="D3" s="285"/>
      <c r="E3" s="4"/>
      <c r="F3" s="4"/>
      <c r="G3" s="2"/>
    </row>
    <row r="4" spans="1:13" ht="59.45" customHeight="1">
      <c r="A4" s="103" t="s">
        <v>46</v>
      </c>
      <c r="B4" s="287"/>
      <c r="C4" s="135" t="s">
        <v>47</v>
      </c>
      <c r="D4" s="285"/>
      <c r="E4" s="5"/>
      <c r="F4" s="5"/>
      <c r="G4" s="2"/>
    </row>
    <row r="5" spans="1:13" ht="59.45" customHeight="1">
      <c r="A5" s="103" t="s">
        <v>48</v>
      </c>
      <c r="B5" s="291"/>
      <c r="C5" s="135" t="s">
        <v>49</v>
      </c>
      <c r="D5" s="285"/>
      <c r="F5" s="6"/>
      <c r="G5" s="2"/>
    </row>
    <row r="6" spans="1:13" ht="59.45" customHeight="1">
      <c r="A6" s="103" t="s">
        <v>50</v>
      </c>
      <c r="B6" s="287"/>
      <c r="C6" s="135" t="s">
        <v>51</v>
      </c>
      <c r="D6" s="419"/>
      <c r="E6" s="8"/>
      <c r="F6" s="8"/>
      <c r="G6" s="7"/>
    </row>
    <row r="7" spans="1:13" ht="59.45" customHeight="1">
      <c r="A7" s="103" t="s">
        <v>52</v>
      </c>
      <c r="B7" s="287"/>
      <c r="C7" s="136" t="s">
        <v>53</v>
      </c>
      <c r="D7" s="285"/>
      <c r="F7" s="9"/>
      <c r="G7" s="7"/>
    </row>
    <row r="8" spans="1:13" ht="59.45" customHeight="1">
      <c r="A8" s="103" t="s">
        <v>54</v>
      </c>
      <c r="B8" s="287"/>
      <c r="C8" s="136" t="s">
        <v>55</v>
      </c>
      <c r="D8" s="285"/>
      <c r="F8" s="9"/>
      <c r="G8" s="7"/>
    </row>
    <row r="9" spans="1:13" ht="59.45" customHeight="1">
      <c r="A9" s="103" t="s">
        <v>56</v>
      </c>
      <c r="B9" s="287"/>
      <c r="C9" s="136" t="s">
        <v>57</v>
      </c>
      <c r="D9" s="285"/>
      <c r="F9" s="9"/>
      <c r="G9" s="7"/>
    </row>
    <row r="10" spans="1:13" ht="59.45" customHeight="1">
      <c r="A10" s="103" t="s">
        <v>58</v>
      </c>
      <c r="B10" s="287"/>
      <c r="C10" s="136" t="s">
        <v>59</v>
      </c>
      <c r="D10" s="285"/>
      <c r="F10" s="9"/>
      <c r="G10" s="7"/>
    </row>
    <row r="11" spans="1:13" ht="59.45" customHeight="1">
      <c r="A11" s="277" t="s">
        <v>60</v>
      </c>
      <c r="B11" s="288"/>
      <c r="C11" s="277" t="s">
        <v>61</v>
      </c>
      <c r="D11" s="286"/>
      <c r="F11" s="9"/>
      <c r="G11" s="7"/>
    </row>
    <row r="12" spans="1:13" ht="59.45" customHeight="1">
      <c r="A12" s="103" t="s">
        <v>62</v>
      </c>
      <c r="B12" s="289"/>
      <c r="C12" s="426" t="s">
        <v>63</v>
      </c>
      <c r="D12" s="429"/>
      <c r="E12" s="4"/>
      <c r="F12" s="4"/>
      <c r="G12" s="2"/>
    </row>
    <row r="13" spans="1:13" ht="59.45" customHeight="1">
      <c r="A13" s="103" t="s">
        <v>64</v>
      </c>
      <c r="B13" s="202"/>
      <c r="C13" s="427"/>
      <c r="D13" s="430"/>
      <c r="E13" s="8"/>
      <c r="F13" s="8"/>
      <c r="G13" s="7"/>
    </row>
    <row r="14" spans="1:13" ht="59.45" customHeight="1">
      <c r="A14" s="103" t="s">
        <v>65</v>
      </c>
      <c r="B14" s="287"/>
      <c r="C14" s="427"/>
      <c r="D14" s="430"/>
      <c r="E14" s="5"/>
      <c r="F14" s="5"/>
      <c r="G14" s="2"/>
    </row>
    <row r="15" spans="1:13" ht="59.45" customHeight="1">
      <c r="A15" s="103" t="s">
        <v>66</v>
      </c>
      <c r="B15" s="289"/>
      <c r="C15" s="427"/>
      <c r="D15" s="430"/>
      <c r="E15" s="5"/>
      <c r="F15" s="5"/>
      <c r="G15" s="7"/>
    </row>
    <row r="16" spans="1:13" ht="59.45" customHeight="1">
      <c r="A16" s="104" t="s">
        <v>67</v>
      </c>
      <c r="B16" s="290"/>
      <c r="C16" s="428"/>
      <c r="D16" s="431"/>
      <c r="E16" s="5"/>
      <c r="F16" s="5"/>
      <c r="G16" s="2"/>
    </row>
  </sheetData>
  <sheetProtection algorithmName="SHA-512" hashValue="AqEJOeJEvR1E5eIijnZ9HPLtn9VfyEC8PxM0X4Os9uXwuFo8ZVne2xcwjrUg1hyY6WRI9bLa5OAOZl8Q0/+58g==" saltValue="EuH36gjWBeJW8EHP3/r8xw==" spinCount="100000" sheet="1" insertHyperlinks="0" selectLockedCells="1"/>
  <mergeCells count="4">
    <mergeCell ref="B2:D2"/>
    <mergeCell ref="A1:D1"/>
    <mergeCell ref="C12:C16"/>
    <mergeCell ref="D12:D16"/>
  </mergeCells>
  <printOptions horizontalCentered="1" verticalCentered="1"/>
  <pageMargins left="0.23622047244094491" right="0.23622047244094491" top="0.98425196850393704" bottom="0.74803149606299213" header="0.31496062992125984" footer="0.31496062992125984"/>
  <pageSetup paperSize="9" scale="75" orientation="portrait" r:id="rId1"/>
  <headerFooter>
    <oddHeader>&amp;L&amp;G&amp;R&amp;"Tajawal,Bold"&amp;16الموجهات التصميمية لعمارة مكة المكرمة والمشاعر المقدسة&amp;11
&amp;14معلومات المشروع</oddHeader>
    <oddFooter>&amp;L&amp;"Tajawal,Regular"&amp;10Page &amp;P of &amp;N&amp;CV.01-2024&amp;R&amp;"Tajawal,Regular"&amp;10قطاع التخطيط والتنمية - إدارة التصميم والتطوير العمراني</oddFooter>
  </headerFooter>
  <legacy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CF093300-8DCD-49D7-AEC3-97DBAB78EA12}">
          <x14:formula1>
            <xm:f>_xlfn.ANCHORARRAY(القوائم!$H$21)</xm:f>
          </x14:formula1>
          <xm:sqref>B15</xm:sqref>
        </x14:dataValidation>
        <x14:dataValidation type="list" allowBlank="1" showInputMessage="1" showErrorMessage="1" xr:uid="{0AF1993D-4557-497F-8981-F941C5D5F5A5}">
          <x14:formula1>
            <xm:f>القوائم!$B$3:$B$5</xm:f>
          </x14:formula1>
          <xm:sqref>B12</xm:sqref>
        </x14:dataValidation>
        <x14:dataValidation type="list" allowBlank="1" showInputMessage="1" showErrorMessage="1" xr:uid="{9E90F3D4-A258-405C-87BA-922F1B41B32C}">
          <x14:formula1>
            <xm:f>_xlfn.ANCHORARRAY(القوائم!$V$19)</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9CA53-33DF-41B8-8B88-A072A27486D9}">
  <sheetPr codeName="Sheet1"/>
  <dimension ref="A1:O133"/>
  <sheetViews>
    <sheetView rightToLeft="1" tabSelected="1" view="pageLayout" zoomScale="75" zoomScaleNormal="85" zoomScaleSheetLayoutView="120" zoomScalePageLayoutView="75" workbookViewId="0">
      <selection activeCell="I87" sqref="I87"/>
    </sheetView>
  </sheetViews>
  <sheetFormatPr defaultColWidth="9" defaultRowHeight="18"/>
  <cols>
    <col min="1" max="1" width="7.375" style="10" customWidth="1"/>
    <col min="2" max="2" width="10.5" style="10" customWidth="1"/>
    <col min="3" max="3" width="30.375" style="10" bestFit="1" customWidth="1"/>
    <col min="4" max="4" width="8.25" style="10" customWidth="1"/>
    <col min="5" max="5" width="5.875" style="157" bestFit="1" customWidth="1"/>
    <col min="6" max="6" width="5.625" style="181" bestFit="1" customWidth="1"/>
    <col min="7" max="7" width="11" style="86" hidden="1" customWidth="1"/>
    <col min="8" max="8" width="11.5" style="87" customWidth="1"/>
    <col min="9" max="9" width="27.125" style="10" customWidth="1"/>
    <col min="10" max="10" width="3" style="10" customWidth="1"/>
    <col min="11" max="11" width="12.25" style="10" customWidth="1"/>
    <col min="12" max="12" width="8.625" style="10" hidden="1" customWidth="1"/>
    <col min="13" max="13" width="13.375" style="13" hidden="1" customWidth="1"/>
    <col min="14" max="14" width="39.125" style="13" hidden="1" customWidth="1"/>
    <col min="15" max="15" width="9.875" style="10" hidden="1" customWidth="1"/>
    <col min="16" max="16" width="9" style="10" customWidth="1"/>
    <col min="17" max="16384" width="9" style="10"/>
  </cols>
  <sheetData>
    <row r="1" spans="1:15" ht="42.75">
      <c r="A1" s="210" t="s">
        <v>68</v>
      </c>
      <c r="B1" s="211"/>
      <c r="C1" s="211"/>
      <c r="D1" s="212"/>
      <c r="E1" s="213"/>
      <c r="F1" s="214"/>
      <c r="G1" s="215"/>
      <c r="H1" s="216"/>
      <c r="I1" s="217"/>
      <c r="J1" s="217"/>
      <c r="K1" s="227"/>
      <c r="L1" s="11"/>
      <c r="M1" s="12"/>
    </row>
    <row r="2" spans="1:15" ht="17.25" thickBot="1">
      <c r="A2" s="204" t="s">
        <v>69</v>
      </c>
      <c r="B2" s="14" t="s">
        <v>70</v>
      </c>
      <c r="C2" s="15" t="s">
        <v>71</v>
      </c>
      <c r="D2" s="14" t="s">
        <v>72</v>
      </c>
      <c r="E2" s="148" t="s">
        <v>73</v>
      </c>
      <c r="F2" s="176" t="s">
        <v>74</v>
      </c>
      <c r="G2" s="15" t="s">
        <v>75</v>
      </c>
      <c r="H2" s="16" t="s">
        <v>76</v>
      </c>
      <c r="I2" s="14" t="s">
        <v>77</v>
      </c>
      <c r="J2" s="17" t="s">
        <v>78</v>
      </c>
      <c r="K2" s="218" t="s">
        <v>79</v>
      </c>
      <c r="L2" s="18"/>
      <c r="M2" s="536" t="s">
        <v>80</v>
      </c>
      <c r="N2" s="536"/>
      <c r="O2" s="536"/>
    </row>
    <row r="3" spans="1:15" ht="16.5">
      <c r="A3" s="515" t="s">
        <v>81</v>
      </c>
      <c r="B3" s="506" t="s">
        <v>9</v>
      </c>
      <c r="C3" s="510" t="s">
        <v>82</v>
      </c>
      <c r="D3" s="518" t="s">
        <v>83</v>
      </c>
      <c r="E3" s="478">
        <v>0</v>
      </c>
      <c r="F3" s="467"/>
      <c r="G3" s="464"/>
      <c r="H3" s="19" t="str">
        <f>النتائج!B11</f>
        <v>-</v>
      </c>
      <c r="I3" s="111"/>
      <c r="J3" s="105"/>
      <c r="K3" s="20" t="str">
        <f>النتائج!C11</f>
        <v>HMM  Studio</v>
      </c>
      <c r="L3" s="21"/>
      <c r="M3" s="22" t="str">
        <f>_xlfn.CONCAT(D3," ",F3)</f>
        <v xml:space="preserve">منخفضة </v>
      </c>
      <c r="N3" s="257" t="s">
        <v>84</v>
      </c>
      <c r="O3" s="13">
        <f>COUNTIF(D3:D121,"مرتفعة")</f>
        <v>10</v>
      </c>
    </row>
    <row r="4" spans="1:15" ht="16.5">
      <c r="A4" s="516"/>
      <c r="B4" s="506"/>
      <c r="C4" s="511"/>
      <c r="D4" s="518"/>
      <c r="E4" s="479"/>
      <c r="F4" s="468"/>
      <c r="G4" s="465"/>
      <c r="H4" s="23" t="str">
        <f>النتائج!B12</f>
        <v>-</v>
      </c>
      <c r="I4" s="112"/>
      <c r="J4" s="106"/>
      <c r="K4" s="24" t="str">
        <f>النتائج!C12</f>
        <v>RCMC Studio</v>
      </c>
      <c r="L4" s="25"/>
      <c r="M4" s="26"/>
      <c r="N4" s="257" t="s">
        <v>85</v>
      </c>
      <c r="O4" s="13">
        <f>COUNTIF(M3:M121,"مرتفعة لا ينطبق")</f>
        <v>0</v>
      </c>
    </row>
    <row r="5" spans="1:15" ht="16.5">
      <c r="A5" s="516"/>
      <c r="B5" s="507"/>
      <c r="C5" s="512"/>
      <c r="D5" s="519"/>
      <c r="E5" s="517"/>
      <c r="F5" s="468"/>
      <c r="G5" s="465"/>
      <c r="H5" s="27" t="str">
        <f>النتائج!B13</f>
        <v>-</v>
      </c>
      <c r="I5" s="113"/>
      <c r="J5" s="107"/>
      <c r="K5" s="28" t="str">
        <f>النتائج!C13</f>
        <v>-</v>
      </c>
      <c r="L5" s="25"/>
      <c r="M5" s="26"/>
      <c r="N5" s="257" t="s">
        <v>86</v>
      </c>
      <c r="O5" s="13">
        <f>COUNTIF(M3:M121,"مرتفعة ممتثل")</f>
        <v>0</v>
      </c>
    </row>
    <row r="6" spans="1:15" ht="16.5">
      <c r="A6" s="486" t="s">
        <v>87</v>
      </c>
      <c r="B6" s="473" t="s">
        <v>9</v>
      </c>
      <c r="C6" s="513" t="s">
        <v>88</v>
      </c>
      <c r="D6" s="520" t="s">
        <v>83</v>
      </c>
      <c r="E6" s="478">
        <v>0</v>
      </c>
      <c r="F6" s="467"/>
      <c r="G6" s="464"/>
      <c r="H6" s="29" t="str">
        <f>النتائج!B11</f>
        <v>-</v>
      </c>
      <c r="I6" s="114"/>
      <c r="J6" s="108"/>
      <c r="K6" s="20" t="str">
        <f>النتائج!C11</f>
        <v>HMM  Studio</v>
      </c>
      <c r="L6" s="21"/>
      <c r="M6" s="26" t="str">
        <f>_xlfn.CONCAT(D6," ",F6)</f>
        <v xml:space="preserve">منخفضة </v>
      </c>
      <c r="N6" s="257" t="s">
        <v>89</v>
      </c>
      <c r="O6" s="13">
        <f>COUNTIF(M3:M121,"مرتفعة ممتثل بشروط")</f>
        <v>0</v>
      </c>
    </row>
    <row r="7" spans="1:15" ht="16.5">
      <c r="A7" s="486"/>
      <c r="B7" s="473"/>
      <c r="C7" s="513"/>
      <c r="D7" s="518"/>
      <c r="E7" s="479"/>
      <c r="F7" s="468"/>
      <c r="G7" s="465"/>
      <c r="H7" s="23" t="str">
        <f>النتائج!B12</f>
        <v>-</v>
      </c>
      <c r="I7" s="115"/>
      <c r="J7" s="109"/>
      <c r="K7" s="24" t="str">
        <f>النتائج!C12</f>
        <v>RCMC Studio</v>
      </c>
      <c r="L7" s="25"/>
      <c r="M7" s="26"/>
      <c r="O7" s="13"/>
    </row>
    <row r="8" spans="1:15" ht="16.5">
      <c r="A8" s="486"/>
      <c r="B8" s="474"/>
      <c r="C8" s="513"/>
      <c r="D8" s="519"/>
      <c r="E8" s="517"/>
      <c r="F8" s="468"/>
      <c r="G8" s="465"/>
      <c r="H8" s="27" t="str">
        <f>النتائج!B13</f>
        <v>-</v>
      </c>
      <c r="I8" s="113"/>
      <c r="J8" s="107"/>
      <c r="K8" s="28" t="str">
        <f>النتائج!C13</f>
        <v>-</v>
      </c>
      <c r="L8" s="25"/>
      <c r="M8" s="26"/>
      <c r="N8" s="12"/>
      <c r="O8" s="13"/>
    </row>
    <row r="9" spans="1:15" ht="16.5">
      <c r="A9" s="486" t="s">
        <v>90</v>
      </c>
      <c r="B9" s="473" t="s">
        <v>9</v>
      </c>
      <c r="C9" s="490" t="s">
        <v>91</v>
      </c>
      <c r="D9" s="457" t="s">
        <v>83</v>
      </c>
      <c r="E9" s="478">
        <v>0</v>
      </c>
      <c r="F9" s="467"/>
      <c r="G9" s="464"/>
      <c r="H9" s="29" t="str">
        <f>النتائج!B11</f>
        <v>-</v>
      </c>
      <c r="I9" s="114"/>
      <c r="J9" s="108"/>
      <c r="K9" s="20" t="str">
        <f>النتائج!C11</f>
        <v>HMM  Studio</v>
      </c>
      <c r="L9" s="21"/>
      <c r="M9" s="26" t="str">
        <f>_xlfn.CONCAT(D9," ",F9)</f>
        <v xml:space="preserve">منخفضة </v>
      </c>
      <c r="N9" s="257" t="s">
        <v>92</v>
      </c>
      <c r="O9" s="13">
        <f>COUNTIF(D3:D121, "متوسطة")</f>
        <v>30</v>
      </c>
    </row>
    <row r="10" spans="1:15" ht="16.5">
      <c r="A10" s="486"/>
      <c r="B10" s="473"/>
      <c r="C10" s="490"/>
      <c r="D10" s="458"/>
      <c r="E10" s="479"/>
      <c r="F10" s="468"/>
      <c r="G10" s="465"/>
      <c r="H10" s="23" t="str">
        <f>النتائج!B12</f>
        <v>-</v>
      </c>
      <c r="I10" s="115"/>
      <c r="J10" s="109"/>
      <c r="K10" s="24" t="str">
        <f>النتائج!C12</f>
        <v>RCMC Studio</v>
      </c>
      <c r="L10" s="25"/>
      <c r="M10" s="26"/>
      <c r="N10" s="257" t="s">
        <v>93</v>
      </c>
      <c r="O10" s="13">
        <f>COUNTIF(M3:M121, "متوسطة لا ينطبق")</f>
        <v>0</v>
      </c>
    </row>
    <row r="11" spans="1:15" ht="16.5">
      <c r="A11" s="486"/>
      <c r="B11" s="474"/>
      <c r="C11" s="514"/>
      <c r="D11" s="459"/>
      <c r="E11" s="517"/>
      <c r="F11" s="468"/>
      <c r="G11" s="465"/>
      <c r="H11" s="27" t="str">
        <f>النتائج!B13</f>
        <v>-</v>
      </c>
      <c r="I11" s="113"/>
      <c r="J11" s="110"/>
      <c r="K11" s="28" t="str">
        <f>النتائج!C13</f>
        <v>-</v>
      </c>
      <c r="L11" s="25"/>
      <c r="M11" s="26"/>
      <c r="N11" s="257" t="s">
        <v>94</v>
      </c>
      <c r="O11" s="13">
        <f>COUNTIF(M3:M121,"متوسطة ممتثل")</f>
        <v>0</v>
      </c>
    </row>
    <row r="12" spans="1:15" ht="16.5">
      <c r="A12" s="486" t="s">
        <v>95</v>
      </c>
      <c r="B12" s="473" t="s">
        <v>9</v>
      </c>
      <c r="C12" s="489" t="s">
        <v>96</v>
      </c>
      <c r="D12" s="457" t="s">
        <v>83</v>
      </c>
      <c r="E12" s="478">
        <v>0</v>
      </c>
      <c r="F12" s="467"/>
      <c r="G12" s="464"/>
      <c r="H12" s="29" t="str">
        <f>النتائج!B11</f>
        <v>-</v>
      </c>
      <c r="I12" s="114"/>
      <c r="J12" s="108"/>
      <c r="K12" s="20" t="str">
        <f>النتائج!C11</f>
        <v>HMM  Studio</v>
      </c>
      <c r="L12" s="21"/>
      <c r="M12" s="26" t="str">
        <f>_xlfn.CONCAT(D12," ",F12)</f>
        <v xml:space="preserve">منخفضة </v>
      </c>
      <c r="N12" s="257" t="s">
        <v>97</v>
      </c>
      <c r="O12" s="13">
        <f>COUNTIF(M3:M121, "متوسطة ممتثل بشروط")</f>
        <v>0</v>
      </c>
    </row>
    <row r="13" spans="1:15" ht="16.5">
      <c r="A13" s="486"/>
      <c r="B13" s="473"/>
      <c r="C13" s="490"/>
      <c r="D13" s="458"/>
      <c r="E13" s="479"/>
      <c r="F13" s="468"/>
      <c r="G13" s="465"/>
      <c r="H13" s="23" t="str">
        <f>النتائج!B12</f>
        <v>-</v>
      </c>
      <c r="I13" s="115"/>
      <c r="J13" s="109"/>
      <c r="K13" s="24" t="str">
        <f>النتائج!C12</f>
        <v>RCMC Studio</v>
      </c>
      <c r="L13" s="25"/>
      <c r="M13" s="26"/>
    </row>
    <row r="14" spans="1:15" ht="16.5">
      <c r="A14" s="486"/>
      <c r="B14" s="474"/>
      <c r="C14" s="514"/>
      <c r="D14" s="459"/>
      <c r="E14" s="517"/>
      <c r="F14" s="468"/>
      <c r="G14" s="465"/>
      <c r="H14" s="27" t="str">
        <f>النتائج!B13</f>
        <v>-</v>
      </c>
      <c r="I14" s="116"/>
      <c r="J14" s="110"/>
      <c r="K14" s="28" t="str">
        <f>النتائج!C13</f>
        <v>-</v>
      </c>
      <c r="L14" s="25"/>
      <c r="M14" s="26"/>
      <c r="N14" s="262" t="s">
        <v>98</v>
      </c>
      <c r="O14" s="259">
        <f>O4*1/100</f>
        <v>0</v>
      </c>
    </row>
    <row r="15" spans="1:15" ht="16.5">
      <c r="A15" s="486" t="s">
        <v>99</v>
      </c>
      <c r="B15" s="473" t="s">
        <v>9</v>
      </c>
      <c r="C15" s="489" t="s">
        <v>100</v>
      </c>
      <c r="D15" s="457" t="s">
        <v>83</v>
      </c>
      <c r="E15" s="478">
        <v>0</v>
      </c>
      <c r="F15" s="467"/>
      <c r="G15" s="464"/>
      <c r="H15" s="29" t="str">
        <f>النتائج!B11</f>
        <v>-</v>
      </c>
      <c r="I15" s="114"/>
      <c r="J15" s="108"/>
      <c r="K15" s="20" t="str">
        <f>النتائج!C11</f>
        <v>HMM  Studio</v>
      </c>
      <c r="L15" s="21"/>
      <c r="M15" s="26" t="str">
        <f>_xlfn.CONCAT(D15," ",F15)</f>
        <v xml:space="preserve">منخفضة </v>
      </c>
      <c r="N15" s="262" t="s">
        <v>101</v>
      </c>
      <c r="O15" s="259">
        <f>O10*3/100</f>
        <v>0</v>
      </c>
    </row>
    <row r="16" spans="1:15" ht="16.5">
      <c r="A16" s="486"/>
      <c r="B16" s="473"/>
      <c r="C16" s="490"/>
      <c r="D16" s="458"/>
      <c r="E16" s="479"/>
      <c r="F16" s="468"/>
      <c r="G16" s="465"/>
      <c r="H16" s="23" t="str">
        <f>النتائج!B12</f>
        <v>-</v>
      </c>
      <c r="I16" s="115"/>
      <c r="J16" s="109"/>
      <c r="K16" s="24" t="str">
        <f>النتائج!C12</f>
        <v>RCMC Studio</v>
      </c>
      <c r="L16" s="25"/>
      <c r="M16" s="26"/>
      <c r="O16" s="258"/>
    </row>
    <row r="17" spans="1:15" ht="16.5">
      <c r="A17" s="508"/>
      <c r="B17" s="473"/>
      <c r="C17" s="490"/>
      <c r="D17" s="458"/>
      <c r="E17" s="517"/>
      <c r="F17" s="468"/>
      <c r="G17" s="466"/>
      <c r="H17" s="27" t="str">
        <f>النتائج!B13</f>
        <v>-</v>
      </c>
      <c r="I17" s="112"/>
      <c r="J17" s="106"/>
      <c r="K17" s="30" t="str">
        <f t="shared" ref="K17" si="0">K5</f>
        <v>-</v>
      </c>
      <c r="L17" s="25"/>
      <c r="M17" s="26"/>
      <c r="N17" s="13" t="s">
        <v>102</v>
      </c>
      <c r="O17" s="261">
        <f>SUM(F26,F68,F96:F97,F104:F121)</f>
        <v>0</v>
      </c>
    </row>
    <row r="18" spans="1:15" ht="16.5">
      <c r="A18" s="486" t="s">
        <v>103</v>
      </c>
      <c r="B18" s="487" t="s">
        <v>9</v>
      </c>
      <c r="C18" s="489" t="s">
        <v>104</v>
      </c>
      <c r="D18" s="457" t="s">
        <v>83</v>
      </c>
      <c r="E18" s="478">
        <v>0</v>
      </c>
      <c r="F18" s="467"/>
      <c r="G18" s="465"/>
      <c r="H18" s="29" t="str">
        <f>النتائج!B11</f>
        <v>-</v>
      </c>
      <c r="I18" s="114"/>
      <c r="J18" s="108"/>
      <c r="K18" s="267" t="str">
        <f>النتائج!C11</f>
        <v>HMM  Studio</v>
      </c>
      <c r="L18" s="21"/>
      <c r="M18" s="26" t="str">
        <f>_xlfn.CONCAT(D18," ",F18)</f>
        <v xml:space="preserve">منخفضة </v>
      </c>
      <c r="N18" s="13" t="s">
        <v>105</v>
      </c>
      <c r="O18" s="261">
        <f>SUM(F3:F20,F29:F49,F58:F62,F66:F67,F69:F70,F74:F77,F81:F86,F90:F92,F98)</f>
        <v>0</v>
      </c>
    </row>
    <row r="19" spans="1:15" ht="16.5">
      <c r="A19" s="486"/>
      <c r="B19" s="473"/>
      <c r="C19" s="490"/>
      <c r="D19" s="458"/>
      <c r="E19" s="479"/>
      <c r="F19" s="468"/>
      <c r="G19" s="465"/>
      <c r="H19" s="23" t="str">
        <f>النتائج!B12</f>
        <v>-</v>
      </c>
      <c r="I19" s="115"/>
      <c r="J19" s="109"/>
      <c r="K19" s="24" t="str">
        <f>النتائج!C12</f>
        <v>RCMC Studio</v>
      </c>
      <c r="L19" s="25"/>
      <c r="M19" s="26"/>
    </row>
    <row r="20" spans="1:15" ht="16.5">
      <c r="A20" s="509"/>
      <c r="B20" s="473"/>
      <c r="C20" s="490"/>
      <c r="D20" s="458"/>
      <c r="E20" s="479"/>
      <c r="F20" s="468"/>
      <c r="G20" s="465"/>
      <c r="H20" s="27" t="str">
        <f>النتائج!B13</f>
        <v>-</v>
      </c>
      <c r="I20" s="113"/>
      <c r="J20" s="107"/>
      <c r="K20" s="28" t="str">
        <f>النتائج!C13</f>
        <v>-</v>
      </c>
      <c r="L20" s="25"/>
      <c r="M20" s="26"/>
    </row>
    <row r="21" spans="1:15" ht="16.5" customHeight="1">
      <c r="A21" s="480" t="s">
        <v>106</v>
      </c>
      <c r="B21" s="481"/>
      <c r="C21" s="481"/>
      <c r="D21" s="481"/>
      <c r="E21" s="209">
        <f>SUM(E3:E20)</f>
        <v>0</v>
      </c>
      <c r="F21" s="271">
        <f>SUM(F3:F20)</f>
        <v>0</v>
      </c>
      <c r="G21" s="161"/>
      <c r="H21" s="161"/>
      <c r="I21" s="161"/>
      <c r="J21" s="161"/>
      <c r="K21" s="161"/>
      <c r="L21" s="25"/>
      <c r="M21" s="26"/>
    </row>
    <row r="22" spans="1:15" ht="16.5" hidden="1" customHeight="1">
      <c r="A22" s="482" t="s">
        <v>107</v>
      </c>
      <c r="B22" s="482"/>
      <c r="C22" s="482"/>
      <c r="D22" s="482"/>
      <c r="E22" s="205">
        <f>E21*0/100</f>
        <v>0</v>
      </c>
      <c r="F22" s="207">
        <f>F21*0/100</f>
        <v>0</v>
      </c>
      <c r="G22" s="161"/>
      <c r="H22" s="161"/>
      <c r="I22" s="161"/>
      <c r="J22" s="161"/>
      <c r="K22" s="161"/>
      <c r="L22" s="25"/>
      <c r="M22" s="26"/>
    </row>
    <row r="23" spans="1:15" ht="19.5">
      <c r="A23" s="31"/>
      <c r="B23" s="31"/>
      <c r="C23" s="32"/>
      <c r="D23" s="32"/>
      <c r="E23" s="149"/>
      <c r="F23" s="177"/>
      <c r="G23" s="33"/>
      <c r="H23" s="34"/>
      <c r="I23" s="35"/>
      <c r="J23" s="35"/>
      <c r="K23" s="36"/>
      <c r="L23" s="25"/>
      <c r="M23" s="26"/>
    </row>
    <row r="24" spans="1:15" ht="42.75">
      <c r="A24" s="220" t="s">
        <v>108</v>
      </c>
      <c r="B24" s="221"/>
      <c r="C24" s="221"/>
      <c r="D24" s="221"/>
      <c r="E24" s="222"/>
      <c r="F24" s="223"/>
      <c r="G24" s="221"/>
      <c r="H24" s="224">
        <f>(COUNTIF(G26:G49,"Compliant"))+(COUNTIF(G26:G49,"Compliant, subject to comment"))</f>
        <v>0</v>
      </c>
      <c r="I24" s="225"/>
      <c r="J24" s="225"/>
      <c r="K24" s="226"/>
      <c r="L24" s="11"/>
      <c r="M24" s="26"/>
    </row>
    <row r="25" spans="1:15" ht="19.5">
      <c r="A25" s="208" t="s">
        <v>69</v>
      </c>
      <c r="B25" s="37" t="s">
        <v>70</v>
      </c>
      <c r="C25" s="38" t="s">
        <v>71</v>
      </c>
      <c r="D25" s="37" t="s">
        <v>72</v>
      </c>
      <c r="E25" s="150" t="s">
        <v>73</v>
      </c>
      <c r="F25" s="178" t="s">
        <v>74</v>
      </c>
      <c r="G25" s="39" t="s">
        <v>75</v>
      </c>
      <c r="H25" s="40" t="s">
        <v>76</v>
      </c>
      <c r="I25" s="37" t="s">
        <v>77</v>
      </c>
      <c r="J25" s="41" t="s">
        <v>78</v>
      </c>
      <c r="K25" s="228" t="s">
        <v>79</v>
      </c>
      <c r="L25" s="11"/>
      <c r="M25" s="26"/>
    </row>
    <row r="26" spans="1:15" ht="16.5">
      <c r="A26" s="491" t="s">
        <v>109</v>
      </c>
      <c r="B26" s="488" t="s">
        <v>9</v>
      </c>
      <c r="C26" s="477" t="s">
        <v>110</v>
      </c>
      <c r="D26" s="460" t="s">
        <v>111</v>
      </c>
      <c r="E26" s="469">
        <v>0.01</v>
      </c>
      <c r="F26" s="449"/>
      <c r="G26" s="472"/>
      <c r="H26" s="298" t="str">
        <f>النتائج!B11</f>
        <v>-</v>
      </c>
      <c r="I26" s="299"/>
      <c r="J26" s="300"/>
      <c r="K26" s="301" t="str">
        <f>النتائج!C11</f>
        <v>HMM  Studio</v>
      </c>
      <c r="L26" s="21"/>
      <c r="M26" s="26" t="str">
        <f>_xlfn.CONCAT(D26," ",F26)</f>
        <v xml:space="preserve">مرتفعة </v>
      </c>
      <c r="N26" s="255"/>
      <c r="O26" s="42"/>
    </row>
    <row r="27" spans="1:15" ht="16.5">
      <c r="A27" s="492"/>
      <c r="B27" s="488"/>
      <c r="C27" s="477"/>
      <c r="D27" s="460"/>
      <c r="E27" s="470"/>
      <c r="F27" s="449"/>
      <c r="G27" s="472"/>
      <c r="H27" s="302" t="str">
        <f>النتائج!B12</f>
        <v>-</v>
      </c>
      <c r="I27" s="303"/>
      <c r="J27" s="304"/>
      <c r="K27" s="305" t="str">
        <f>النتائج!C12</f>
        <v>RCMC Studio</v>
      </c>
      <c r="L27" s="25"/>
      <c r="M27" s="26"/>
      <c r="N27" s="256"/>
      <c r="O27" s="42"/>
    </row>
    <row r="28" spans="1:15" ht="16.5">
      <c r="A28" s="493"/>
      <c r="B28" s="488"/>
      <c r="C28" s="477"/>
      <c r="D28" s="460"/>
      <c r="E28" s="471"/>
      <c r="F28" s="450"/>
      <c r="G28" s="472"/>
      <c r="H28" s="306" t="str">
        <f>النتائج!B13</f>
        <v>-</v>
      </c>
      <c r="I28" s="307"/>
      <c r="J28" s="308"/>
      <c r="K28" s="309" t="str">
        <f>النتائج!C13</f>
        <v>-</v>
      </c>
      <c r="L28" s="25"/>
      <c r="M28" s="26"/>
    </row>
    <row r="29" spans="1:15" ht="16.5">
      <c r="A29" s="491" t="s">
        <v>112</v>
      </c>
      <c r="B29" s="483" t="s">
        <v>9</v>
      </c>
      <c r="C29" s="475" t="s">
        <v>113</v>
      </c>
      <c r="D29" s="460" t="s">
        <v>114</v>
      </c>
      <c r="E29" s="469">
        <v>0.03</v>
      </c>
      <c r="F29" s="449"/>
      <c r="G29" s="472"/>
      <c r="H29" s="310" t="str">
        <f>النتائج!B11</f>
        <v>-</v>
      </c>
      <c r="I29" s="311"/>
      <c r="J29" s="300"/>
      <c r="K29" s="301" t="str">
        <f>النتائج!C11</f>
        <v>HMM  Studio</v>
      </c>
      <c r="L29" s="21"/>
      <c r="M29" s="26" t="str">
        <f>_xlfn.CONCAT(D29," ",F29)</f>
        <v xml:space="preserve">متوسطة </v>
      </c>
    </row>
    <row r="30" spans="1:15" ht="16.5">
      <c r="A30" s="492"/>
      <c r="B30" s="484"/>
      <c r="C30" s="475"/>
      <c r="D30" s="460"/>
      <c r="E30" s="470"/>
      <c r="F30" s="449"/>
      <c r="G30" s="472"/>
      <c r="H30" s="312" t="str">
        <f>النتائج!B12</f>
        <v>-</v>
      </c>
      <c r="I30" s="313"/>
      <c r="J30" s="314"/>
      <c r="K30" s="305" t="str">
        <f>النتائج!C12</f>
        <v>RCMC Studio</v>
      </c>
      <c r="L30" s="25"/>
      <c r="M30" s="26"/>
    </row>
    <row r="31" spans="1:15" ht="16.5">
      <c r="A31" s="493"/>
      <c r="B31" s="485"/>
      <c r="C31" s="475"/>
      <c r="D31" s="460"/>
      <c r="E31" s="471"/>
      <c r="F31" s="450"/>
      <c r="G31" s="472"/>
      <c r="H31" s="306" t="str">
        <f>النتائج!B13</f>
        <v>-</v>
      </c>
      <c r="I31" s="315"/>
      <c r="J31" s="308"/>
      <c r="K31" s="316" t="str">
        <f>النتائج!C13</f>
        <v>-</v>
      </c>
      <c r="L31" s="25"/>
      <c r="M31" s="26"/>
    </row>
    <row r="32" spans="1:15" ht="16.5">
      <c r="A32" s="491" t="s">
        <v>115</v>
      </c>
      <c r="B32" s="483" t="s">
        <v>9</v>
      </c>
      <c r="C32" s="475" t="s">
        <v>116</v>
      </c>
      <c r="D32" s="460" t="s">
        <v>114</v>
      </c>
      <c r="E32" s="469">
        <v>0.03</v>
      </c>
      <c r="F32" s="449"/>
      <c r="G32" s="472"/>
      <c r="H32" s="317" t="str">
        <f>النتائج!B11</f>
        <v>-</v>
      </c>
      <c r="I32" s="311"/>
      <c r="J32" s="318"/>
      <c r="K32" s="319" t="str">
        <f>النتائج!C11</f>
        <v>HMM  Studio</v>
      </c>
      <c r="L32" s="21"/>
      <c r="M32" s="26" t="str">
        <f>_xlfn.CONCAT(D32," ",F32)</f>
        <v xml:space="preserve">متوسطة </v>
      </c>
    </row>
    <row r="33" spans="1:15" ht="16.5">
      <c r="A33" s="492"/>
      <c r="B33" s="484"/>
      <c r="C33" s="475"/>
      <c r="D33" s="460"/>
      <c r="E33" s="470"/>
      <c r="F33" s="449"/>
      <c r="G33" s="472"/>
      <c r="H33" s="298" t="str">
        <f>النتائج!B12</f>
        <v>-</v>
      </c>
      <c r="I33" s="313"/>
      <c r="J33" s="320"/>
      <c r="K33" s="321" t="str">
        <f>النتائج!C12</f>
        <v>RCMC Studio</v>
      </c>
      <c r="L33" s="25"/>
      <c r="M33" s="26"/>
    </row>
    <row r="34" spans="1:15" ht="16.5">
      <c r="A34" s="493"/>
      <c r="B34" s="485"/>
      <c r="C34" s="475"/>
      <c r="D34" s="460"/>
      <c r="E34" s="471"/>
      <c r="F34" s="450"/>
      <c r="G34" s="472"/>
      <c r="H34" s="306" t="str">
        <f>النتائج!B13</f>
        <v>-</v>
      </c>
      <c r="I34" s="315"/>
      <c r="J34" s="322"/>
      <c r="K34" s="323" t="str">
        <f>النتائج!C13</f>
        <v>-</v>
      </c>
      <c r="L34" s="25"/>
      <c r="M34" s="26"/>
    </row>
    <row r="35" spans="1:15" ht="16.5">
      <c r="A35" s="491" t="s">
        <v>117</v>
      </c>
      <c r="B35" s="483" t="s">
        <v>9</v>
      </c>
      <c r="C35" s="477" t="s">
        <v>118</v>
      </c>
      <c r="D35" s="460" t="s">
        <v>114</v>
      </c>
      <c r="E35" s="469">
        <v>0.03</v>
      </c>
      <c r="F35" s="449"/>
      <c r="G35" s="472"/>
      <c r="H35" s="298" t="str">
        <f>النتائج!B11</f>
        <v>-</v>
      </c>
      <c r="I35" s="311"/>
      <c r="J35" s="300"/>
      <c r="K35" s="319" t="str">
        <f>النتائج!C11</f>
        <v>HMM  Studio</v>
      </c>
      <c r="L35" s="21"/>
      <c r="M35" s="26" t="str">
        <f>_xlfn.CONCAT(D35," ",F35)</f>
        <v xml:space="preserve">متوسطة </v>
      </c>
    </row>
    <row r="36" spans="1:15" ht="16.5">
      <c r="A36" s="492"/>
      <c r="B36" s="484"/>
      <c r="C36" s="477"/>
      <c r="D36" s="460"/>
      <c r="E36" s="470"/>
      <c r="F36" s="449"/>
      <c r="G36" s="472"/>
      <c r="H36" s="312" t="str">
        <f>النتائج!B12</f>
        <v>-</v>
      </c>
      <c r="I36" s="324"/>
      <c r="J36" s="314"/>
      <c r="K36" s="321" t="str">
        <f>النتائج!C12</f>
        <v>RCMC Studio</v>
      </c>
      <c r="L36" s="25"/>
      <c r="M36" s="26"/>
    </row>
    <row r="37" spans="1:15" ht="16.5">
      <c r="A37" s="493"/>
      <c r="B37" s="485"/>
      <c r="C37" s="477"/>
      <c r="D37" s="460"/>
      <c r="E37" s="471"/>
      <c r="F37" s="450"/>
      <c r="G37" s="472"/>
      <c r="H37" s="306" t="str">
        <f>النتائج!B13</f>
        <v>-</v>
      </c>
      <c r="I37" s="315"/>
      <c r="J37" s="308"/>
      <c r="K37" s="323" t="str">
        <f>النتائج!C13</f>
        <v>-</v>
      </c>
      <c r="L37" s="25"/>
      <c r="M37" s="26"/>
    </row>
    <row r="38" spans="1:15" ht="16.5">
      <c r="A38" s="505" t="s">
        <v>119</v>
      </c>
      <c r="B38" s="483" t="s">
        <v>9</v>
      </c>
      <c r="C38" s="477" t="s">
        <v>120</v>
      </c>
      <c r="D38" s="460" t="s">
        <v>114</v>
      </c>
      <c r="E38" s="469">
        <v>0.03</v>
      </c>
      <c r="F38" s="449"/>
      <c r="G38" s="472"/>
      <c r="H38" s="325" t="str">
        <f>النتائج!B11</f>
        <v>-</v>
      </c>
      <c r="I38" s="326"/>
      <c r="J38" s="327"/>
      <c r="K38" s="319" t="str">
        <f>النتائج!C11</f>
        <v>HMM  Studio</v>
      </c>
      <c r="L38" s="21"/>
      <c r="M38" s="26" t="str">
        <f>_xlfn.CONCAT(D38," ",F38)</f>
        <v xml:space="preserve">متوسطة </v>
      </c>
    </row>
    <row r="39" spans="1:15" ht="16.5">
      <c r="A39" s="492"/>
      <c r="B39" s="484"/>
      <c r="C39" s="477"/>
      <c r="D39" s="460"/>
      <c r="E39" s="470"/>
      <c r="F39" s="449"/>
      <c r="G39" s="472"/>
      <c r="H39" s="312" t="str">
        <f>النتائج!B12</f>
        <v>-</v>
      </c>
      <c r="I39" s="303"/>
      <c r="J39" s="314"/>
      <c r="K39" s="321" t="str">
        <f>النتائج!C12</f>
        <v>RCMC Studio</v>
      </c>
      <c r="L39" s="25"/>
      <c r="M39" s="26"/>
    </row>
    <row r="40" spans="1:15" ht="16.5">
      <c r="A40" s="493"/>
      <c r="B40" s="485"/>
      <c r="C40" s="477"/>
      <c r="D40" s="460"/>
      <c r="E40" s="471"/>
      <c r="F40" s="450"/>
      <c r="G40" s="472"/>
      <c r="H40" s="306" t="str">
        <f>النتائج!B13</f>
        <v>-</v>
      </c>
      <c r="I40" s="307"/>
      <c r="J40" s="308"/>
      <c r="K40" s="323" t="str">
        <f>النتائج!C13</f>
        <v>-</v>
      </c>
      <c r="L40" s="25"/>
      <c r="M40" s="26"/>
    </row>
    <row r="41" spans="1:15" ht="16.5">
      <c r="A41" s="505" t="s">
        <v>121</v>
      </c>
      <c r="B41" s="483" t="s">
        <v>9</v>
      </c>
      <c r="C41" s="475" t="s">
        <v>122</v>
      </c>
      <c r="D41" s="460" t="s">
        <v>114</v>
      </c>
      <c r="E41" s="469">
        <v>0.03</v>
      </c>
      <c r="F41" s="449"/>
      <c r="G41" s="472"/>
      <c r="H41" s="298" t="str">
        <f>النتائج!B11</f>
        <v>-</v>
      </c>
      <c r="I41" s="328"/>
      <c r="J41" s="300"/>
      <c r="K41" s="319" t="str">
        <f>النتائج!C11</f>
        <v>HMM  Studio</v>
      </c>
      <c r="L41" s="21"/>
      <c r="M41" s="26" t="str">
        <f>_xlfn.CONCAT(D41," ",F41)</f>
        <v xml:space="preserve">متوسطة </v>
      </c>
    </row>
    <row r="42" spans="1:15" ht="16.5">
      <c r="A42" s="492"/>
      <c r="B42" s="484"/>
      <c r="C42" s="475"/>
      <c r="D42" s="460"/>
      <c r="E42" s="470"/>
      <c r="F42" s="449"/>
      <c r="G42" s="472"/>
      <c r="H42" s="312" t="str">
        <f>النتائج!B12</f>
        <v>-</v>
      </c>
      <c r="I42" s="303"/>
      <c r="J42" s="304"/>
      <c r="K42" s="321" t="str">
        <f>النتائج!C12</f>
        <v>RCMC Studio</v>
      </c>
      <c r="L42" s="25"/>
      <c r="M42" s="26"/>
    </row>
    <row r="43" spans="1:15" ht="16.5">
      <c r="A43" s="493"/>
      <c r="B43" s="485"/>
      <c r="C43" s="475"/>
      <c r="D43" s="460"/>
      <c r="E43" s="471"/>
      <c r="F43" s="450"/>
      <c r="G43" s="472"/>
      <c r="H43" s="306" t="str">
        <f>النتائج!B13</f>
        <v>-</v>
      </c>
      <c r="I43" s="329"/>
      <c r="J43" s="330"/>
      <c r="K43" s="323" t="str">
        <f>النتائج!C13</f>
        <v>-</v>
      </c>
      <c r="L43" s="25"/>
      <c r="M43" s="26"/>
    </row>
    <row r="44" spans="1:15" ht="16.5">
      <c r="A44" s="491" t="s">
        <v>123</v>
      </c>
      <c r="B44" s="483" t="s">
        <v>9</v>
      </c>
      <c r="C44" s="477" t="s">
        <v>124</v>
      </c>
      <c r="D44" s="460" t="s">
        <v>114</v>
      </c>
      <c r="E44" s="469">
        <v>0.03</v>
      </c>
      <c r="F44" s="449"/>
      <c r="G44" s="472"/>
      <c r="H44" s="298" t="str">
        <f>النتائج!B11</f>
        <v>-</v>
      </c>
      <c r="I44" s="299"/>
      <c r="J44" s="300"/>
      <c r="K44" s="319" t="str">
        <f>النتائج!C11</f>
        <v>HMM  Studio</v>
      </c>
      <c r="L44" s="21"/>
      <c r="M44" s="26" t="str">
        <f>_xlfn.CONCAT(D44," ",F44)</f>
        <v xml:space="preserve">متوسطة </v>
      </c>
    </row>
    <row r="45" spans="1:15" ht="16.5">
      <c r="A45" s="492"/>
      <c r="B45" s="484"/>
      <c r="C45" s="477"/>
      <c r="D45" s="460"/>
      <c r="E45" s="470"/>
      <c r="F45" s="449"/>
      <c r="G45" s="472"/>
      <c r="H45" s="312" t="str">
        <f>النتائج!B12</f>
        <v>-</v>
      </c>
      <c r="I45" s="303"/>
      <c r="J45" s="304"/>
      <c r="K45" s="321" t="str">
        <f>النتائج!C12</f>
        <v>RCMC Studio</v>
      </c>
      <c r="L45" s="25"/>
      <c r="M45" s="26"/>
      <c r="N45" s="12"/>
      <c r="O45" s="42"/>
    </row>
    <row r="46" spans="1:15" ht="16.5">
      <c r="A46" s="493"/>
      <c r="B46" s="485"/>
      <c r="C46" s="477"/>
      <c r="D46" s="460"/>
      <c r="E46" s="471"/>
      <c r="F46" s="450"/>
      <c r="G46" s="472"/>
      <c r="H46" s="306" t="str">
        <f>النتائج!B13</f>
        <v>-</v>
      </c>
      <c r="I46" s="307"/>
      <c r="J46" s="308"/>
      <c r="K46" s="323" t="str">
        <f>النتائج!C13</f>
        <v>-</v>
      </c>
      <c r="L46" s="25"/>
      <c r="M46" s="26"/>
      <c r="N46" s="12"/>
      <c r="O46" s="42"/>
    </row>
    <row r="47" spans="1:15" ht="16.5">
      <c r="A47" s="495" t="s">
        <v>125</v>
      </c>
      <c r="B47" s="483" t="s">
        <v>9</v>
      </c>
      <c r="C47" s="475" t="s">
        <v>126</v>
      </c>
      <c r="D47" s="460" t="s">
        <v>114</v>
      </c>
      <c r="E47" s="469">
        <v>0.03</v>
      </c>
      <c r="F47" s="449"/>
      <c r="G47" s="472"/>
      <c r="H47" s="298" t="str">
        <f>النتائج!B11</f>
        <v>-</v>
      </c>
      <c r="I47" s="299"/>
      <c r="J47" s="300"/>
      <c r="K47" s="319" t="str">
        <f>النتائج!C11</f>
        <v>HMM  Studio</v>
      </c>
      <c r="L47" s="21"/>
      <c r="M47" s="26" t="str">
        <f>_xlfn.CONCAT(D47," ",F47)</f>
        <v xml:space="preserve">متوسطة </v>
      </c>
      <c r="N47" s="12"/>
      <c r="O47" s="42"/>
    </row>
    <row r="48" spans="1:15" ht="16.5">
      <c r="A48" s="496"/>
      <c r="B48" s="484"/>
      <c r="C48" s="475"/>
      <c r="D48" s="460"/>
      <c r="E48" s="470"/>
      <c r="F48" s="449"/>
      <c r="G48" s="472"/>
      <c r="H48" s="302" t="str">
        <f>النتائج!B12</f>
        <v>-</v>
      </c>
      <c r="I48" s="331"/>
      <c r="J48" s="304"/>
      <c r="K48" s="321" t="str">
        <f>النتائج!C12</f>
        <v>RCMC Studio</v>
      </c>
      <c r="L48" s="25"/>
      <c r="M48" s="26"/>
      <c r="N48" s="12"/>
      <c r="O48" s="42"/>
    </row>
    <row r="49" spans="1:15" ht="16.5">
      <c r="A49" s="497"/>
      <c r="B49" s="484"/>
      <c r="C49" s="476"/>
      <c r="D49" s="460"/>
      <c r="E49" s="470"/>
      <c r="F49" s="450"/>
      <c r="G49" s="472"/>
      <c r="H49" s="306" t="str">
        <f>النتائج!B13</f>
        <v>-</v>
      </c>
      <c r="I49" s="307"/>
      <c r="J49" s="330"/>
      <c r="K49" s="323" t="str">
        <f>النتائج!C13</f>
        <v>-</v>
      </c>
      <c r="L49" s="25"/>
      <c r="M49" s="26"/>
      <c r="N49" s="12"/>
      <c r="O49" s="42"/>
    </row>
    <row r="50" spans="1:15" ht="16.5" customHeight="1">
      <c r="A50" s="499" t="s">
        <v>106</v>
      </c>
      <c r="B50" s="500"/>
      <c r="C50" s="500"/>
      <c r="D50" s="501"/>
      <c r="E50" s="219">
        <f>SUM(E26:E49)</f>
        <v>0.22</v>
      </c>
      <c r="F50" s="270">
        <f>SUM(F26:F49)</f>
        <v>0</v>
      </c>
      <c r="G50" s="160"/>
      <c r="H50" s="161"/>
      <c r="I50" s="161"/>
      <c r="J50" s="161"/>
      <c r="K50" s="161"/>
      <c r="L50" s="25"/>
      <c r="M50" s="26"/>
      <c r="N50" s="12"/>
      <c r="O50" s="42"/>
    </row>
    <row r="51" spans="1:15" ht="16.5" hidden="1" customHeight="1">
      <c r="A51" s="502" t="s">
        <v>107</v>
      </c>
      <c r="B51" s="503"/>
      <c r="C51" s="503"/>
      <c r="D51" s="504"/>
      <c r="E51" s="206">
        <v>0.1</v>
      </c>
      <c r="F51" s="197">
        <f>F50/100*0.1</f>
        <v>0</v>
      </c>
      <c r="G51" s="55"/>
      <c r="H51" s="161"/>
      <c r="I51" s="161"/>
      <c r="J51" s="161"/>
      <c r="K51" s="161"/>
      <c r="L51" s="25"/>
      <c r="M51" s="26"/>
      <c r="N51" s="12"/>
      <c r="O51" s="42"/>
    </row>
    <row r="52" spans="1:15" ht="19.5">
      <c r="A52" s="43"/>
      <c r="B52" s="44"/>
      <c r="C52" s="32"/>
      <c r="D52" s="45"/>
      <c r="E52" s="149"/>
      <c r="F52" s="177"/>
      <c r="G52" s="33"/>
      <c r="H52" s="34"/>
      <c r="I52" s="35"/>
      <c r="J52" s="35"/>
      <c r="K52" s="36"/>
      <c r="L52" s="25"/>
      <c r="M52" s="26"/>
      <c r="N52" s="12"/>
      <c r="O52" s="42"/>
    </row>
    <row r="53" spans="1:15" ht="42.75">
      <c r="A53" s="233" t="s">
        <v>127</v>
      </c>
      <c r="B53" s="234"/>
      <c r="C53" s="234"/>
      <c r="D53" s="235"/>
      <c r="E53" s="236"/>
      <c r="F53" s="237"/>
      <c r="G53" s="238"/>
      <c r="H53" s="239"/>
      <c r="I53" s="240"/>
      <c r="J53" s="240"/>
      <c r="K53" s="241"/>
      <c r="L53" s="11"/>
      <c r="M53" s="26"/>
      <c r="N53" s="12"/>
      <c r="O53" s="42"/>
    </row>
    <row r="54" spans="1:15" ht="16.5">
      <c r="A54" s="231" t="s">
        <v>69</v>
      </c>
      <c r="B54" s="46" t="s">
        <v>70</v>
      </c>
      <c r="C54" s="47" t="s">
        <v>71</v>
      </c>
      <c r="D54" s="46" t="s">
        <v>72</v>
      </c>
      <c r="E54" s="151" t="s">
        <v>73</v>
      </c>
      <c r="F54" s="179" t="s">
        <v>74</v>
      </c>
      <c r="G54" s="47" t="s">
        <v>75</v>
      </c>
      <c r="H54" s="48" t="s">
        <v>76</v>
      </c>
      <c r="I54" s="46" t="s">
        <v>77</v>
      </c>
      <c r="J54" s="49" t="s">
        <v>78</v>
      </c>
      <c r="K54" s="242" t="s">
        <v>79</v>
      </c>
      <c r="L54" s="21"/>
      <c r="M54" s="26"/>
      <c r="N54" s="12"/>
      <c r="O54" s="42"/>
    </row>
    <row r="55" spans="1:15" ht="16.5">
      <c r="A55" s="494" t="s">
        <v>128</v>
      </c>
      <c r="B55" s="446"/>
      <c r="C55" s="498" t="s">
        <v>129</v>
      </c>
      <c r="D55" s="456"/>
      <c r="E55" s="438">
        <f>SUM(E58:E62)</f>
        <v>0.15</v>
      </c>
      <c r="F55" s="435">
        <f>SUM(F58:F62)</f>
        <v>0</v>
      </c>
      <c r="G55" s="462"/>
      <c r="H55" s="332" t="str">
        <f>النتائج!B11</f>
        <v>-</v>
      </c>
      <c r="I55" s="333"/>
      <c r="J55" s="334"/>
      <c r="K55" s="335" t="str">
        <f>النتائج!C11</f>
        <v>HMM  Studio</v>
      </c>
      <c r="L55" s="25"/>
      <c r="M55" s="51"/>
      <c r="N55" s="12"/>
      <c r="O55" s="42"/>
    </row>
    <row r="56" spans="1:15" ht="16.5">
      <c r="A56" s="444"/>
      <c r="B56" s="446"/>
      <c r="C56" s="455"/>
      <c r="D56" s="448"/>
      <c r="E56" s="439"/>
      <c r="F56" s="436"/>
      <c r="G56" s="462"/>
      <c r="H56" s="336" t="str">
        <f>النتائج!B12</f>
        <v>-</v>
      </c>
      <c r="I56" s="337"/>
      <c r="J56" s="338"/>
      <c r="K56" s="339" t="str">
        <f>النتائج!C12</f>
        <v>RCMC Studio</v>
      </c>
      <c r="L56" s="25"/>
      <c r="M56" s="51"/>
      <c r="N56" s="12"/>
      <c r="O56" s="42"/>
    </row>
    <row r="57" spans="1:15" ht="16.5">
      <c r="A57" s="444"/>
      <c r="B57" s="447"/>
      <c r="C57" s="455"/>
      <c r="D57" s="448"/>
      <c r="E57" s="440"/>
      <c r="F57" s="437"/>
      <c r="G57" s="463"/>
      <c r="H57" s="340" t="str">
        <f>النتائج!B13</f>
        <v>-</v>
      </c>
      <c r="I57" s="341"/>
      <c r="J57" s="342"/>
      <c r="K57" s="343" t="str">
        <f>النتائج!C13</f>
        <v>-</v>
      </c>
      <c r="L57" s="21"/>
      <c r="M57" s="52"/>
      <c r="N57" s="12"/>
      <c r="O57" s="42"/>
    </row>
    <row r="58" spans="1:15" ht="16.5">
      <c r="A58" s="53">
        <f>COUNTIF(G58:G60,"Non-compliant")</f>
        <v>0</v>
      </c>
      <c r="B58" s="88" t="s">
        <v>9</v>
      </c>
      <c r="C58" s="54" t="s">
        <v>130</v>
      </c>
      <c r="D58" s="49" t="s">
        <v>114</v>
      </c>
      <c r="E58" s="268">
        <v>0.03</v>
      </c>
      <c r="F58" s="344"/>
      <c r="G58" s="345"/>
      <c r="H58" s="346"/>
      <c r="I58" s="347"/>
      <c r="J58" s="348"/>
      <c r="K58" s="339"/>
      <c r="L58" s="21"/>
      <c r="M58" s="26" t="str">
        <f>_xlfn.CONCAT(D58," ",F58)</f>
        <v xml:space="preserve">متوسطة </v>
      </c>
      <c r="N58" s="12"/>
      <c r="O58" s="42"/>
    </row>
    <row r="59" spans="1:15" ht="16.5">
      <c r="A59" s="56"/>
      <c r="B59" s="89" t="s">
        <v>9</v>
      </c>
      <c r="C59" s="54" t="s">
        <v>131</v>
      </c>
      <c r="D59" s="49" t="s">
        <v>114</v>
      </c>
      <c r="E59" s="268">
        <v>0.03</v>
      </c>
      <c r="F59" s="349"/>
      <c r="G59" s="345"/>
      <c r="H59" s="336"/>
      <c r="I59" s="350"/>
      <c r="J59" s="351"/>
      <c r="K59" s="339"/>
      <c r="L59" s="21"/>
      <c r="M59" s="26" t="str">
        <f>_xlfn.CONCAT(D59," ",F59)</f>
        <v xml:space="preserve">متوسطة </v>
      </c>
      <c r="N59" s="12"/>
      <c r="O59" s="42"/>
    </row>
    <row r="60" spans="1:15" ht="16.5">
      <c r="A60" s="57"/>
      <c r="B60" s="90" t="s">
        <v>9</v>
      </c>
      <c r="C60" s="54" t="s">
        <v>132</v>
      </c>
      <c r="D60" s="49" t="s">
        <v>114</v>
      </c>
      <c r="E60" s="268">
        <v>0.03</v>
      </c>
      <c r="F60" s="349"/>
      <c r="G60" s="345"/>
      <c r="H60" s="336"/>
      <c r="I60" s="352"/>
      <c r="J60" s="353"/>
      <c r="K60" s="354"/>
      <c r="L60" s="21"/>
      <c r="M60" s="26" t="str">
        <f>_xlfn.CONCAT(D60," ",F60)</f>
        <v xml:space="preserve">متوسطة </v>
      </c>
      <c r="N60" s="12"/>
      <c r="O60" s="42"/>
    </row>
    <row r="61" spans="1:15" ht="16.5">
      <c r="A61" s="58">
        <f>(COUNTIF(G61:G68,"Compliant"))+(COUNTIF(G61:G68,"Compliant, subject to comment"))+COUNTIF(G61:G68,"N/A")</f>
        <v>0</v>
      </c>
      <c r="B61" s="89" t="s">
        <v>9</v>
      </c>
      <c r="C61" s="54" t="s">
        <v>133</v>
      </c>
      <c r="D61" s="49" t="s">
        <v>114</v>
      </c>
      <c r="E61" s="268">
        <v>0.03</v>
      </c>
      <c r="F61" s="349"/>
      <c r="G61" s="345"/>
      <c r="H61" s="336"/>
      <c r="I61" s="347"/>
      <c r="J61" s="355"/>
      <c r="K61" s="339"/>
      <c r="L61" s="21"/>
      <c r="M61" s="26" t="str">
        <f>_xlfn.CONCAT(D61," ",F61)</f>
        <v xml:space="preserve">متوسطة </v>
      </c>
      <c r="N61" s="12"/>
      <c r="O61" s="42"/>
    </row>
    <row r="62" spans="1:15" ht="16.5">
      <c r="A62" s="57"/>
      <c r="B62" s="91" t="s">
        <v>9</v>
      </c>
      <c r="C62" s="54" t="s">
        <v>134</v>
      </c>
      <c r="D62" s="49" t="s">
        <v>114</v>
      </c>
      <c r="E62" s="268">
        <v>0.03</v>
      </c>
      <c r="F62" s="349"/>
      <c r="G62" s="345" t="s">
        <v>135</v>
      </c>
      <c r="H62" s="336"/>
      <c r="I62" s="350"/>
      <c r="J62" s="356"/>
      <c r="K62" s="357"/>
      <c r="L62" s="260"/>
      <c r="M62" s="26" t="str">
        <f>_xlfn.CONCAT(D62," ",F62)</f>
        <v xml:space="preserve">متوسطة </v>
      </c>
      <c r="N62" s="12"/>
      <c r="O62" s="42"/>
    </row>
    <row r="63" spans="1:15" ht="16.5">
      <c r="A63" s="444" t="s">
        <v>136</v>
      </c>
      <c r="B63" s="445"/>
      <c r="C63" s="455" t="s">
        <v>137</v>
      </c>
      <c r="D63" s="448"/>
      <c r="E63" s="438">
        <f>SUM(E66:E70)</f>
        <v>0.13</v>
      </c>
      <c r="F63" s="435">
        <f>SUM(F66:F70)</f>
        <v>0</v>
      </c>
      <c r="G63" s="461"/>
      <c r="H63" s="358" t="str">
        <f>النتائج!B11</f>
        <v>-</v>
      </c>
      <c r="I63" s="359"/>
      <c r="J63" s="360"/>
      <c r="K63" s="361" t="str">
        <f>النتائج!C11</f>
        <v>HMM  Studio</v>
      </c>
      <c r="L63" s="25"/>
      <c r="M63" s="26"/>
      <c r="N63" s="12"/>
      <c r="O63" s="42"/>
    </row>
    <row r="64" spans="1:15" ht="16.5">
      <c r="A64" s="444"/>
      <c r="B64" s="446"/>
      <c r="C64" s="455"/>
      <c r="D64" s="448"/>
      <c r="E64" s="439"/>
      <c r="F64" s="436"/>
      <c r="G64" s="461"/>
      <c r="H64" s="336" t="str">
        <f>النتائج!B12</f>
        <v>-</v>
      </c>
      <c r="I64" s="337"/>
      <c r="J64" s="338"/>
      <c r="K64" s="362" t="str">
        <f>النتائج!C12</f>
        <v>RCMC Studio</v>
      </c>
      <c r="L64" s="25"/>
      <c r="M64" s="26"/>
      <c r="N64" s="12"/>
      <c r="O64" s="42"/>
    </row>
    <row r="65" spans="1:15" ht="16.5">
      <c r="A65" s="444"/>
      <c r="B65" s="446"/>
      <c r="C65" s="455"/>
      <c r="D65" s="448"/>
      <c r="E65" s="440"/>
      <c r="F65" s="437"/>
      <c r="G65" s="461"/>
      <c r="H65" s="340" t="str">
        <f>النتائج!B13</f>
        <v>-</v>
      </c>
      <c r="I65" s="363"/>
      <c r="J65" s="342"/>
      <c r="K65" s="343" t="str">
        <f>النتائج!C13</f>
        <v>-</v>
      </c>
      <c r="L65" s="21"/>
      <c r="M65" s="59"/>
      <c r="N65" s="12"/>
      <c r="O65" s="42"/>
    </row>
    <row r="66" spans="1:15" ht="16.5">
      <c r="A66" s="53">
        <f>COUNTIF(G66:G68,"Non-compliant")</f>
        <v>0</v>
      </c>
      <c r="B66" s="88" t="s">
        <v>9</v>
      </c>
      <c r="C66" s="54" t="s">
        <v>138</v>
      </c>
      <c r="D66" s="49" t="s">
        <v>114</v>
      </c>
      <c r="E66" s="268">
        <v>0.03</v>
      </c>
      <c r="F66" s="344"/>
      <c r="G66" s="364"/>
      <c r="H66" s="336"/>
      <c r="I66" s="347"/>
      <c r="J66" s="348"/>
      <c r="K66" s="339"/>
      <c r="L66" s="21"/>
      <c r="M66" s="26" t="str">
        <f>_xlfn.CONCAT(D66," ",F66)</f>
        <v xml:space="preserve">متوسطة </v>
      </c>
      <c r="N66" s="12"/>
      <c r="O66" s="42"/>
    </row>
    <row r="67" spans="1:15" ht="16.5">
      <c r="A67" s="57"/>
      <c r="B67" s="90" t="s">
        <v>9</v>
      </c>
      <c r="C67" s="54" t="s">
        <v>139</v>
      </c>
      <c r="D67" s="49" t="s">
        <v>114</v>
      </c>
      <c r="E67" s="268">
        <v>0.03</v>
      </c>
      <c r="F67" s="344"/>
      <c r="G67" s="365"/>
      <c r="H67" s="336"/>
      <c r="I67" s="350"/>
      <c r="J67" s="351"/>
      <c r="K67" s="339"/>
      <c r="L67" s="21"/>
      <c r="M67" s="26" t="str">
        <f>_xlfn.CONCAT(D67," ",F67)</f>
        <v xml:space="preserve">متوسطة </v>
      </c>
      <c r="N67" s="12"/>
      <c r="O67" s="42"/>
    </row>
    <row r="68" spans="1:15" ht="16.5">
      <c r="A68" s="57"/>
      <c r="B68" s="90" t="s">
        <v>9</v>
      </c>
      <c r="C68" s="54" t="s">
        <v>140</v>
      </c>
      <c r="D68" s="49" t="s">
        <v>111</v>
      </c>
      <c r="E68" s="268">
        <v>0.01</v>
      </c>
      <c r="F68" s="366"/>
      <c r="G68" s="365"/>
      <c r="H68" s="332"/>
      <c r="I68" s="352"/>
      <c r="J68" s="353"/>
      <c r="K68" s="354"/>
      <c r="L68" s="21"/>
      <c r="M68" s="26" t="str">
        <f>_xlfn.CONCAT(D68," ",F68)</f>
        <v xml:space="preserve">مرتفعة </v>
      </c>
      <c r="N68" s="12"/>
      <c r="O68" s="42"/>
    </row>
    <row r="69" spans="1:15" ht="16.5">
      <c r="A69" s="60"/>
      <c r="B69" s="90" t="s">
        <v>9</v>
      </c>
      <c r="C69" s="54" t="s">
        <v>141</v>
      </c>
      <c r="D69" s="49" t="s">
        <v>114</v>
      </c>
      <c r="E69" s="268">
        <v>0.03</v>
      </c>
      <c r="F69" s="366"/>
      <c r="G69" s="365"/>
      <c r="H69" s="336"/>
      <c r="I69" s="367"/>
      <c r="J69" s="355"/>
      <c r="K69" s="339"/>
      <c r="L69" s="21"/>
      <c r="M69" s="26" t="str">
        <f>_xlfn.CONCAT(D69," ",F69)</f>
        <v xml:space="preserve">متوسطة </v>
      </c>
      <c r="N69" s="12"/>
      <c r="O69" s="42"/>
    </row>
    <row r="70" spans="1:15" ht="16.5">
      <c r="A70" s="61"/>
      <c r="B70" s="91" t="s">
        <v>9</v>
      </c>
      <c r="C70" s="54" t="s">
        <v>142</v>
      </c>
      <c r="D70" s="49" t="s">
        <v>114</v>
      </c>
      <c r="E70" s="268">
        <v>0.03</v>
      </c>
      <c r="F70" s="368"/>
      <c r="G70" s="369"/>
      <c r="H70" s="332"/>
      <c r="I70" s="370"/>
      <c r="J70" s="356"/>
      <c r="K70" s="335"/>
      <c r="L70" s="21"/>
      <c r="M70" s="26" t="str">
        <f>_xlfn.CONCAT(D70," ",F70)</f>
        <v xml:space="preserve">متوسطة </v>
      </c>
      <c r="N70" s="12"/>
      <c r="O70" s="42"/>
    </row>
    <row r="71" spans="1:15" ht="16.5">
      <c r="A71" s="444" t="s">
        <v>143</v>
      </c>
      <c r="B71" s="445"/>
      <c r="C71" s="455" t="s">
        <v>144</v>
      </c>
      <c r="D71" s="448"/>
      <c r="E71" s="438">
        <f>SUM(E74:E77)</f>
        <v>0.12</v>
      </c>
      <c r="F71" s="435">
        <f>SUM(F74:F77)</f>
        <v>0</v>
      </c>
      <c r="G71" s="461"/>
      <c r="H71" s="358" t="str">
        <f>النتائج!B11</f>
        <v>-</v>
      </c>
      <c r="I71" s="359"/>
      <c r="J71" s="360"/>
      <c r="K71" s="361" t="str">
        <f>النتائج!C11</f>
        <v>HMM  Studio</v>
      </c>
      <c r="L71" s="25"/>
      <c r="M71" s="26"/>
      <c r="N71" s="12"/>
      <c r="O71" s="42"/>
    </row>
    <row r="72" spans="1:15" ht="16.5">
      <c r="A72" s="444"/>
      <c r="B72" s="446"/>
      <c r="C72" s="455"/>
      <c r="D72" s="448"/>
      <c r="E72" s="439"/>
      <c r="F72" s="436"/>
      <c r="G72" s="461"/>
      <c r="H72" s="336" t="str">
        <f>النتائج!B12</f>
        <v>-</v>
      </c>
      <c r="I72" s="371"/>
      <c r="J72" s="338"/>
      <c r="K72" s="335" t="str">
        <f>النتائج!C12</f>
        <v>RCMC Studio</v>
      </c>
      <c r="L72" s="25"/>
      <c r="M72" s="26"/>
      <c r="N72" s="12"/>
      <c r="O72" s="42"/>
    </row>
    <row r="73" spans="1:15" ht="16.5">
      <c r="A73" s="444"/>
      <c r="B73" s="447"/>
      <c r="C73" s="455"/>
      <c r="D73" s="448"/>
      <c r="E73" s="440"/>
      <c r="F73" s="437"/>
      <c r="G73" s="461"/>
      <c r="H73" s="340" t="str">
        <f>النتائج!B13</f>
        <v>-</v>
      </c>
      <c r="I73" s="341"/>
      <c r="J73" s="342"/>
      <c r="K73" s="357" t="str">
        <f>النتائج!C13</f>
        <v>-</v>
      </c>
      <c r="L73" s="21"/>
      <c r="M73" s="26"/>
      <c r="N73" s="12"/>
      <c r="O73" s="42"/>
    </row>
    <row r="74" spans="1:15" ht="16.5">
      <c r="A74" s="53">
        <f>COUNTIF(G74:G76,"Non-compliant")</f>
        <v>0</v>
      </c>
      <c r="B74" s="88" t="s">
        <v>9</v>
      </c>
      <c r="C74" s="54" t="s">
        <v>145</v>
      </c>
      <c r="D74" s="49" t="s">
        <v>114</v>
      </c>
      <c r="E74" s="268">
        <v>0.03</v>
      </c>
      <c r="F74" s="344"/>
      <c r="G74" s="364"/>
      <c r="H74" s="336"/>
      <c r="I74" s="347"/>
      <c r="J74" s="348"/>
      <c r="K74" s="339"/>
      <c r="L74" s="21"/>
      <c r="M74" s="26" t="str">
        <f>_xlfn.CONCAT(D74," ",F74)</f>
        <v xml:space="preserve">متوسطة </v>
      </c>
      <c r="N74" s="12"/>
      <c r="O74" s="42"/>
    </row>
    <row r="75" spans="1:15" ht="16.5">
      <c r="A75" s="56"/>
      <c r="B75" s="89" t="s">
        <v>9</v>
      </c>
      <c r="C75" s="54" t="s">
        <v>146</v>
      </c>
      <c r="D75" s="49" t="s">
        <v>114</v>
      </c>
      <c r="E75" s="268">
        <v>0.03</v>
      </c>
      <c r="F75" s="349"/>
      <c r="G75" s="365" t="s">
        <v>135</v>
      </c>
      <c r="H75" s="336"/>
      <c r="I75" s="350"/>
      <c r="J75" s="351"/>
      <c r="K75" s="339"/>
      <c r="L75" s="260"/>
      <c r="M75" s="26" t="str">
        <f>_xlfn.CONCAT(D75," ",F75)</f>
        <v xml:space="preserve">متوسطة </v>
      </c>
      <c r="N75" s="12"/>
      <c r="O75" s="42"/>
    </row>
    <row r="76" spans="1:15" ht="16.5">
      <c r="A76" s="56"/>
      <c r="B76" s="89" t="s">
        <v>9</v>
      </c>
      <c r="C76" s="54" t="s">
        <v>147</v>
      </c>
      <c r="D76" s="49" t="s">
        <v>114</v>
      </c>
      <c r="E76" s="268">
        <v>0.03</v>
      </c>
      <c r="F76" s="366"/>
      <c r="G76" s="365" t="s">
        <v>135</v>
      </c>
      <c r="H76" s="336"/>
      <c r="I76" s="352"/>
      <c r="J76" s="353"/>
      <c r="K76" s="339"/>
      <c r="L76" s="260"/>
      <c r="M76" s="26" t="str">
        <f>_xlfn.CONCAT(D76," ",F76)</f>
        <v xml:space="preserve">متوسطة </v>
      </c>
      <c r="N76" s="12"/>
      <c r="O76" s="42"/>
    </row>
    <row r="77" spans="1:15" ht="16.5">
      <c r="A77" s="62"/>
      <c r="B77" s="92" t="s">
        <v>9</v>
      </c>
      <c r="C77" s="54" t="s">
        <v>148</v>
      </c>
      <c r="D77" s="49" t="s">
        <v>114</v>
      </c>
      <c r="E77" s="268">
        <v>0.03</v>
      </c>
      <c r="F77" s="368"/>
      <c r="G77" s="369"/>
      <c r="H77" s="332"/>
      <c r="I77" s="370"/>
      <c r="J77" s="356"/>
      <c r="K77" s="335"/>
      <c r="L77" s="21"/>
      <c r="M77" s="26" t="str">
        <f>_xlfn.CONCAT(D77," ",F77)</f>
        <v xml:space="preserve">متوسطة </v>
      </c>
      <c r="N77" s="12"/>
      <c r="O77" s="42"/>
    </row>
    <row r="78" spans="1:15" ht="16.5">
      <c r="A78" s="444" t="s">
        <v>149</v>
      </c>
      <c r="B78" s="445"/>
      <c r="C78" s="455" t="s">
        <v>150</v>
      </c>
      <c r="D78" s="448"/>
      <c r="E78" s="438">
        <f>SUM(E81:E86)</f>
        <v>0.18</v>
      </c>
      <c r="F78" s="435">
        <f>SUM(F81:F86)</f>
        <v>0</v>
      </c>
      <c r="G78" s="461"/>
      <c r="H78" s="372" t="str">
        <f>النتائج!B11</f>
        <v>-</v>
      </c>
      <c r="I78" s="359"/>
      <c r="J78" s="360"/>
      <c r="K78" s="373" t="str">
        <f>النتائج!C11</f>
        <v>HMM  Studio</v>
      </c>
      <c r="L78" s="25"/>
      <c r="M78" s="26"/>
      <c r="N78" s="12"/>
      <c r="O78" s="42"/>
    </row>
    <row r="79" spans="1:15" ht="16.5">
      <c r="A79" s="444"/>
      <c r="B79" s="446"/>
      <c r="C79" s="455"/>
      <c r="D79" s="448"/>
      <c r="E79" s="439"/>
      <c r="F79" s="436"/>
      <c r="G79" s="461"/>
      <c r="H79" s="374" t="str">
        <f>النتائج!B12</f>
        <v>-</v>
      </c>
      <c r="I79" s="337"/>
      <c r="J79" s="338"/>
      <c r="K79" s="339" t="str">
        <f>النتائج!C12</f>
        <v>RCMC Studio</v>
      </c>
      <c r="L79" s="25"/>
      <c r="M79" s="26"/>
      <c r="N79" s="12"/>
      <c r="O79" s="42"/>
    </row>
    <row r="80" spans="1:15" ht="16.5">
      <c r="A80" s="444"/>
      <c r="B80" s="447"/>
      <c r="C80" s="455"/>
      <c r="D80" s="448"/>
      <c r="E80" s="440"/>
      <c r="F80" s="437"/>
      <c r="G80" s="461"/>
      <c r="H80" s="340" t="str">
        <f>النتائج!B13</f>
        <v>-</v>
      </c>
      <c r="I80" s="341"/>
      <c r="J80" s="342"/>
      <c r="K80" s="343" t="str">
        <f>النتائج!C13</f>
        <v>-</v>
      </c>
      <c r="L80" s="21"/>
      <c r="M80" s="26"/>
      <c r="N80" s="12"/>
      <c r="O80" s="42"/>
    </row>
    <row r="81" spans="1:15" ht="16.5">
      <c r="A81" s="63">
        <f>COUNTIF(G81:G83,"Non-compliant")</f>
        <v>0</v>
      </c>
      <c r="B81" s="89" t="s">
        <v>9</v>
      </c>
      <c r="C81" s="54" t="s">
        <v>151</v>
      </c>
      <c r="D81" s="49" t="s">
        <v>114</v>
      </c>
      <c r="E81" s="268">
        <v>0.03</v>
      </c>
      <c r="F81" s="344"/>
      <c r="G81" s="364"/>
      <c r="H81" s="336"/>
      <c r="I81" s="347"/>
      <c r="J81" s="348"/>
      <c r="K81" s="339"/>
      <c r="L81" s="21"/>
      <c r="M81" s="26" t="str">
        <f t="shared" ref="M81:M86" si="1">_xlfn.CONCAT(D81," ",F81)</f>
        <v xml:space="preserve">متوسطة </v>
      </c>
      <c r="N81" s="12"/>
      <c r="O81" s="42"/>
    </row>
    <row r="82" spans="1:15" ht="16.5">
      <c r="A82" s="56"/>
      <c r="B82" s="89" t="s">
        <v>9</v>
      </c>
      <c r="C82" s="54" t="s">
        <v>152</v>
      </c>
      <c r="D82" s="49" t="s">
        <v>114</v>
      </c>
      <c r="E82" s="268">
        <v>0.03</v>
      </c>
      <c r="F82" s="349"/>
      <c r="G82" s="365"/>
      <c r="H82" s="336"/>
      <c r="I82" s="350"/>
      <c r="J82" s="351"/>
      <c r="K82" s="339"/>
      <c r="L82" s="21"/>
      <c r="M82" s="26" t="str">
        <f t="shared" si="1"/>
        <v xml:space="preserve">متوسطة </v>
      </c>
      <c r="N82" s="12"/>
      <c r="O82" s="42"/>
    </row>
    <row r="83" spans="1:15" ht="16.5">
      <c r="A83" s="56"/>
      <c r="B83" s="89" t="s">
        <v>9</v>
      </c>
      <c r="C83" s="54" t="s">
        <v>153</v>
      </c>
      <c r="D83" s="49" t="s">
        <v>114</v>
      </c>
      <c r="E83" s="268">
        <v>0.03</v>
      </c>
      <c r="F83" s="344"/>
      <c r="G83" s="365"/>
      <c r="H83" s="336"/>
      <c r="I83" s="375"/>
      <c r="J83" s="353"/>
      <c r="K83" s="354"/>
      <c r="L83" s="21"/>
      <c r="M83" s="26" t="str">
        <f t="shared" si="1"/>
        <v xml:space="preserve">متوسطة </v>
      </c>
      <c r="N83" s="12"/>
      <c r="O83" s="42"/>
    </row>
    <row r="84" spans="1:15" ht="16.5">
      <c r="A84" s="58">
        <f>(COUNTIF(G84:G98,"Compliant"))+(COUNTIF(G84:G98,"Compliant, subject to comment"))+COUNTIF(G84:G98,"N/A")</f>
        <v>0</v>
      </c>
      <c r="B84" s="89" t="s">
        <v>9</v>
      </c>
      <c r="C84" s="54" t="s">
        <v>154</v>
      </c>
      <c r="D84" s="49" t="s">
        <v>114</v>
      </c>
      <c r="E84" s="268">
        <v>0.03</v>
      </c>
      <c r="F84" s="349"/>
      <c r="G84" s="365"/>
      <c r="H84" s="374"/>
      <c r="I84" s="350"/>
      <c r="J84" s="348"/>
      <c r="K84" s="339"/>
      <c r="L84" s="21"/>
      <c r="M84" s="26" t="str">
        <f t="shared" si="1"/>
        <v xml:space="preserve">متوسطة </v>
      </c>
      <c r="N84" s="12"/>
      <c r="O84" s="42"/>
    </row>
    <row r="85" spans="1:15" ht="16.5">
      <c r="A85" s="57"/>
      <c r="B85" s="90" t="s">
        <v>9</v>
      </c>
      <c r="C85" s="54" t="s">
        <v>155</v>
      </c>
      <c r="D85" s="49" t="s">
        <v>114</v>
      </c>
      <c r="E85" s="268">
        <v>0.03</v>
      </c>
      <c r="F85" s="344"/>
      <c r="G85" s="365"/>
      <c r="H85" s="332"/>
      <c r="I85" s="375"/>
      <c r="J85" s="353"/>
      <c r="K85" s="354"/>
      <c r="L85" s="21"/>
      <c r="M85" s="26" t="str">
        <f t="shared" si="1"/>
        <v xml:space="preserve">متوسطة </v>
      </c>
      <c r="N85" s="12"/>
      <c r="O85" s="42"/>
    </row>
    <row r="86" spans="1:15" ht="16.5">
      <c r="A86" s="57"/>
      <c r="B86" s="91" t="s">
        <v>9</v>
      </c>
      <c r="C86" s="54" t="s">
        <v>156</v>
      </c>
      <c r="D86" s="49" t="s">
        <v>114</v>
      </c>
      <c r="E86" s="268">
        <v>0.03</v>
      </c>
      <c r="F86" s="349"/>
      <c r="G86" s="369"/>
      <c r="H86" s="340"/>
      <c r="I86" s="350"/>
      <c r="J86" s="356"/>
      <c r="K86" s="357"/>
      <c r="L86" s="21"/>
      <c r="M86" s="26" t="str">
        <f t="shared" si="1"/>
        <v xml:space="preserve">متوسطة </v>
      </c>
      <c r="N86" s="12"/>
      <c r="O86" s="42"/>
    </row>
    <row r="87" spans="1:15" ht="16.5">
      <c r="A87" s="527" t="s">
        <v>157</v>
      </c>
      <c r="B87" s="549"/>
      <c r="C87" s="455" t="s">
        <v>158</v>
      </c>
      <c r="D87" s="448"/>
      <c r="E87" s="438">
        <f>SUM(E90:E92)</f>
        <v>0.09</v>
      </c>
      <c r="F87" s="435">
        <f>SUM(F90:F92)</f>
        <v>0</v>
      </c>
      <c r="G87" s="461"/>
      <c r="H87" s="358" t="str">
        <f>النتائج!B11</f>
        <v>-</v>
      </c>
      <c r="I87" s="359"/>
      <c r="J87" s="360"/>
      <c r="K87" s="373" t="str">
        <f>النتائج!C11</f>
        <v>HMM  Studio</v>
      </c>
      <c r="L87" s="25"/>
      <c r="M87" s="26"/>
      <c r="N87" s="12"/>
      <c r="O87" s="42"/>
    </row>
    <row r="88" spans="1:15" ht="16.5">
      <c r="A88" s="527"/>
      <c r="B88" s="550"/>
      <c r="C88" s="455"/>
      <c r="D88" s="448"/>
      <c r="E88" s="439"/>
      <c r="F88" s="436"/>
      <c r="G88" s="461"/>
      <c r="H88" s="336" t="str">
        <f>النتائج!B12</f>
        <v>-</v>
      </c>
      <c r="I88" s="337"/>
      <c r="J88" s="338"/>
      <c r="K88" s="339" t="str">
        <f>النتائج!C12</f>
        <v>RCMC Studio</v>
      </c>
      <c r="L88" s="25"/>
      <c r="M88" s="26"/>
      <c r="N88" s="12"/>
      <c r="O88" s="42"/>
    </row>
    <row r="89" spans="1:15" ht="16.5">
      <c r="A89" s="527"/>
      <c r="B89" s="550"/>
      <c r="C89" s="455"/>
      <c r="D89" s="448"/>
      <c r="E89" s="440"/>
      <c r="F89" s="437"/>
      <c r="G89" s="461"/>
      <c r="H89" s="340" t="str">
        <f>النتائج!B13</f>
        <v>-</v>
      </c>
      <c r="I89" s="341"/>
      <c r="J89" s="376"/>
      <c r="K89" s="343" t="str">
        <f>النتائج!C13</f>
        <v>-</v>
      </c>
      <c r="L89" s="21"/>
      <c r="M89" s="26"/>
      <c r="N89" s="12"/>
      <c r="O89" s="42"/>
    </row>
    <row r="90" spans="1:15" ht="16.5">
      <c r="A90" s="63">
        <f>COUNTIF(G90:G92,"Non-compliant")</f>
        <v>0</v>
      </c>
      <c r="B90" s="93" t="s">
        <v>9</v>
      </c>
      <c r="C90" s="54" t="s">
        <v>159</v>
      </c>
      <c r="D90" s="49" t="s">
        <v>114</v>
      </c>
      <c r="E90" s="268">
        <v>0.03</v>
      </c>
      <c r="F90" s="344"/>
      <c r="G90" s="364"/>
      <c r="H90" s="336"/>
      <c r="I90" s="347"/>
      <c r="J90" s="348"/>
      <c r="K90" s="339"/>
      <c r="L90" s="21"/>
      <c r="M90" s="26" t="str">
        <f>_xlfn.CONCAT(D90," ",F90)</f>
        <v xml:space="preserve">متوسطة </v>
      </c>
      <c r="N90" s="12"/>
      <c r="O90" s="42"/>
    </row>
    <row r="91" spans="1:15" ht="16.5">
      <c r="A91" s="57"/>
      <c r="B91" s="90" t="s">
        <v>9</v>
      </c>
      <c r="C91" s="54" t="s">
        <v>160</v>
      </c>
      <c r="D91" s="49" t="s">
        <v>114</v>
      </c>
      <c r="E91" s="268">
        <v>0.03</v>
      </c>
      <c r="F91" s="349"/>
      <c r="G91" s="365"/>
      <c r="H91" s="336"/>
      <c r="I91" s="350"/>
      <c r="J91" s="351"/>
      <c r="K91" s="339"/>
      <c r="L91" s="21"/>
      <c r="M91" s="26" t="str">
        <f>_xlfn.CONCAT(D91," ",F91)</f>
        <v xml:space="preserve">متوسطة </v>
      </c>
      <c r="N91" s="12"/>
      <c r="O91" s="42"/>
    </row>
    <row r="92" spans="1:15" ht="16.5">
      <c r="A92" s="50"/>
      <c r="B92" s="91" t="s">
        <v>9</v>
      </c>
      <c r="C92" s="54" t="s">
        <v>161</v>
      </c>
      <c r="D92" s="49" t="s">
        <v>114</v>
      </c>
      <c r="E92" s="268">
        <v>0.03</v>
      </c>
      <c r="F92" s="368"/>
      <c r="G92" s="369"/>
      <c r="H92" s="377"/>
      <c r="I92" s="378"/>
      <c r="J92" s="379"/>
      <c r="K92" s="357"/>
      <c r="L92" s="21"/>
      <c r="M92" s="26" t="str">
        <f>_xlfn.CONCAT(D92," ",F92)</f>
        <v xml:space="preserve">متوسطة </v>
      </c>
      <c r="N92" s="12"/>
      <c r="O92" s="42"/>
    </row>
    <row r="93" spans="1:15" ht="16.5">
      <c r="A93" s="444" t="s">
        <v>162</v>
      </c>
      <c r="B93" s="445"/>
      <c r="C93" s="455" t="s">
        <v>163</v>
      </c>
      <c r="D93" s="448"/>
      <c r="E93" s="438">
        <f>SUM(E96:E98)</f>
        <v>0.05</v>
      </c>
      <c r="F93" s="435">
        <f>SUM(F96:F98)</f>
        <v>0</v>
      </c>
      <c r="G93" s="461"/>
      <c r="H93" s="358" t="str">
        <f>النتائج!B11</f>
        <v>-</v>
      </c>
      <c r="I93" s="359"/>
      <c r="J93" s="360"/>
      <c r="K93" s="373" t="str">
        <f>النتائج!C11</f>
        <v>HMM  Studio</v>
      </c>
      <c r="L93" s="25"/>
      <c r="M93" s="26"/>
      <c r="N93" s="12"/>
      <c r="O93" s="42"/>
    </row>
    <row r="94" spans="1:15" ht="16.5">
      <c r="A94" s="444"/>
      <c r="B94" s="446"/>
      <c r="C94" s="455"/>
      <c r="D94" s="448"/>
      <c r="E94" s="439"/>
      <c r="F94" s="436"/>
      <c r="G94" s="461"/>
      <c r="H94" s="336" t="str">
        <f>النتائج!B12</f>
        <v>-</v>
      </c>
      <c r="I94" s="337"/>
      <c r="J94" s="338"/>
      <c r="K94" s="339" t="str">
        <f>النتائج!C12</f>
        <v>RCMC Studio</v>
      </c>
      <c r="L94" s="25"/>
      <c r="M94" s="26"/>
      <c r="N94" s="12"/>
      <c r="O94" s="42"/>
    </row>
    <row r="95" spans="1:15" ht="16.5">
      <c r="A95" s="444"/>
      <c r="B95" s="447"/>
      <c r="C95" s="455"/>
      <c r="D95" s="448"/>
      <c r="E95" s="440"/>
      <c r="F95" s="437"/>
      <c r="G95" s="461"/>
      <c r="H95" s="340" t="str">
        <f>النتائج!B13</f>
        <v>-</v>
      </c>
      <c r="I95" s="341"/>
      <c r="J95" s="376"/>
      <c r="K95" s="343" t="str">
        <f>النتائج!C13</f>
        <v>-</v>
      </c>
      <c r="L95" s="21"/>
      <c r="M95" s="26"/>
      <c r="N95" s="12"/>
      <c r="O95" s="42"/>
    </row>
    <row r="96" spans="1:15" ht="16.5">
      <c r="A96" s="172">
        <f>COUNTIF(G96:G98,"Non-compliant")</f>
        <v>0</v>
      </c>
      <c r="B96" s="93" t="s">
        <v>9</v>
      </c>
      <c r="C96" s="54" t="s">
        <v>164</v>
      </c>
      <c r="D96" s="49" t="s">
        <v>111</v>
      </c>
      <c r="E96" s="268">
        <v>0.01</v>
      </c>
      <c r="F96" s="344"/>
      <c r="G96" s="364"/>
      <c r="H96" s="358"/>
      <c r="I96" s="347"/>
      <c r="J96" s="348"/>
      <c r="K96" s="339"/>
      <c r="L96" s="21"/>
      <c r="M96" s="26" t="str">
        <f>_xlfn.CONCAT(D96," ",F96)</f>
        <v xml:space="preserve">مرتفعة </v>
      </c>
      <c r="N96" s="12"/>
      <c r="O96" s="42"/>
    </row>
    <row r="97" spans="1:15" ht="16.5">
      <c r="A97" s="56"/>
      <c r="B97" s="90" t="s">
        <v>9</v>
      </c>
      <c r="C97" s="54" t="s">
        <v>165</v>
      </c>
      <c r="D97" s="64" t="s">
        <v>111</v>
      </c>
      <c r="E97" s="269">
        <v>0.01</v>
      </c>
      <c r="F97" s="349"/>
      <c r="G97" s="380"/>
      <c r="H97" s="381"/>
      <c r="I97" s="350"/>
      <c r="J97" s="351"/>
      <c r="K97" s="354"/>
      <c r="L97" s="21"/>
      <c r="M97" s="26" t="str">
        <f>_xlfn.CONCAT(D97," ",F97)</f>
        <v xml:space="preserve">مرتفعة </v>
      </c>
      <c r="N97" s="12"/>
      <c r="O97" s="42"/>
    </row>
    <row r="98" spans="1:15" ht="19.5">
      <c r="A98" s="232"/>
      <c r="B98" s="159" t="s">
        <v>9</v>
      </c>
      <c r="C98" s="146" t="s">
        <v>166</v>
      </c>
      <c r="D98" s="64" t="s">
        <v>114</v>
      </c>
      <c r="E98" s="269">
        <v>0.03</v>
      </c>
      <c r="F98" s="366"/>
      <c r="G98" s="382" t="s">
        <v>135</v>
      </c>
      <c r="H98" s="340"/>
      <c r="I98" s="378"/>
      <c r="J98" s="379"/>
      <c r="K98" s="357"/>
      <c r="L98" s="65"/>
      <c r="M98" s="26" t="str">
        <f>_xlfn.CONCAT(D98," ",F98)</f>
        <v xml:space="preserve">متوسطة </v>
      </c>
      <c r="N98" s="12"/>
      <c r="O98" s="42"/>
    </row>
    <row r="99" spans="1:15" ht="16.5" customHeight="1">
      <c r="A99" s="521" t="s">
        <v>106</v>
      </c>
      <c r="B99" s="522"/>
      <c r="C99" s="522"/>
      <c r="D99" s="523"/>
      <c r="E99" s="230">
        <f>SUM(E93,E87,E78,E71,E63,E55)</f>
        <v>0.72000000000000008</v>
      </c>
      <c r="F99" s="383">
        <f>SUM(F93,F87,F78,F71,F63,F55)+O16</f>
        <v>0</v>
      </c>
      <c r="G99" s="384"/>
      <c r="H99" s="384"/>
      <c r="I99" s="384"/>
      <c r="J99" s="384"/>
      <c r="K99" s="384"/>
      <c r="L99" s="25"/>
      <c r="M99" s="26"/>
      <c r="N99" s="12"/>
      <c r="O99" s="42"/>
    </row>
    <row r="100" spans="1:15" ht="16.5" hidden="1" customHeight="1">
      <c r="A100" s="524" t="s">
        <v>107</v>
      </c>
      <c r="B100" s="525"/>
      <c r="C100" s="525"/>
      <c r="D100" s="526"/>
      <c r="E100" s="229">
        <v>0.6</v>
      </c>
      <c r="F100" s="195">
        <f>F99/100*0.65</f>
        <v>0</v>
      </c>
      <c r="G100" s="162"/>
      <c r="H100" s="162"/>
      <c r="I100" s="162"/>
      <c r="J100" s="162"/>
      <c r="K100" s="162"/>
      <c r="L100" s="25"/>
      <c r="M100" s="26"/>
      <c r="N100" s="12"/>
      <c r="O100" s="42"/>
    </row>
    <row r="101" spans="1:15" ht="19.5">
      <c r="A101" s="66"/>
      <c r="B101" s="67"/>
      <c r="C101" s="68"/>
      <c r="D101" s="45"/>
      <c r="E101" s="153"/>
      <c r="F101" s="177"/>
      <c r="G101" s="33"/>
      <c r="H101" s="34"/>
      <c r="I101" s="69"/>
      <c r="J101" s="69"/>
      <c r="K101" s="36"/>
      <c r="L101" s="65"/>
      <c r="M101" s="26"/>
      <c r="N101" s="12"/>
      <c r="O101" s="42"/>
    </row>
    <row r="102" spans="1:15" ht="42.75">
      <c r="A102" s="245" t="s">
        <v>167</v>
      </c>
      <c r="B102" s="246"/>
      <c r="C102" s="246"/>
      <c r="D102" s="246"/>
      <c r="E102" s="247"/>
      <c r="F102" s="248"/>
      <c r="G102" s="246"/>
      <c r="H102" s="249"/>
      <c r="I102" s="250"/>
      <c r="J102" s="250"/>
      <c r="K102" s="251"/>
      <c r="L102" s="65"/>
      <c r="M102" s="26"/>
      <c r="N102" s="12"/>
      <c r="O102" s="42"/>
    </row>
    <row r="103" spans="1:15" ht="16.5">
      <c r="A103" s="203" t="s">
        <v>69</v>
      </c>
      <c r="B103" s="70" t="s">
        <v>70</v>
      </c>
      <c r="C103" s="71" t="s">
        <v>71</v>
      </c>
      <c r="D103" s="70" t="s">
        <v>72</v>
      </c>
      <c r="E103" s="152" t="s">
        <v>73</v>
      </c>
      <c r="F103" s="180" t="s">
        <v>74</v>
      </c>
      <c r="G103" s="72" t="s">
        <v>75</v>
      </c>
      <c r="H103" s="73" t="s">
        <v>76</v>
      </c>
      <c r="I103" s="70" t="s">
        <v>77</v>
      </c>
      <c r="J103" s="74" t="s">
        <v>78</v>
      </c>
      <c r="K103" s="252" t="s">
        <v>79</v>
      </c>
      <c r="L103" s="21"/>
      <c r="M103" s="59"/>
      <c r="N103" s="12"/>
      <c r="O103" s="42"/>
    </row>
    <row r="104" spans="1:15" ht="16.5">
      <c r="A104" s="528" t="s">
        <v>168</v>
      </c>
      <c r="B104" s="452" t="s">
        <v>9</v>
      </c>
      <c r="C104" s="532" t="s">
        <v>169</v>
      </c>
      <c r="D104" s="531" t="s">
        <v>111</v>
      </c>
      <c r="E104" s="441">
        <v>0.01</v>
      </c>
      <c r="F104" s="432"/>
      <c r="G104" s="533"/>
      <c r="H104" s="385" t="str">
        <f>النتائج!B11</f>
        <v>-</v>
      </c>
      <c r="I104" s="386"/>
      <c r="J104" s="387"/>
      <c r="K104" s="388" t="str">
        <f>النتائج!C11</f>
        <v>HMM  Studio</v>
      </c>
      <c r="L104" s="25"/>
      <c r="M104" s="26" t="str">
        <f>_xlfn.CONCAT(D104," ",F104)</f>
        <v xml:space="preserve">مرتفعة </v>
      </c>
      <c r="N104" s="12"/>
      <c r="O104" s="42"/>
    </row>
    <row r="105" spans="1:15" ht="16.5">
      <c r="A105" s="529"/>
      <c r="B105" s="452"/>
      <c r="C105" s="532"/>
      <c r="D105" s="531"/>
      <c r="E105" s="442"/>
      <c r="F105" s="433"/>
      <c r="G105" s="534"/>
      <c r="H105" s="389" t="str">
        <f>النتائج!B12</f>
        <v>-</v>
      </c>
      <c r="I105" s="390"/>
      <c r="J105" s="391"/>
      <c r="K105" s="392" t="str">
        <f>النتائج!C12</f>
        <v>RCMC Studio</v>
      </c>
      <c r="L105" s="25"/>
      <c r="M105" s="26"/>
      <c r="N105" s="12"/>
      <c r="O105" s="42"/>
    </row>
    <row r="106" spans="1:15" ht="16.5">
      <c r="A106" s="530"/>
      <c r="B106" s="453"/>
      <c r="C106" s="532"/>
      <c r="D106" s="531"/>
      <c r="E106" s="443"/>
      <c r="F106" s="434"/>
      <c r="G106" s="535"/>
      <c r="H106" s="393" t="str">
        <f>النتائج!B13</f>
        <v>-</v>
      </c>
      <c r="I106" s="394"/>
      <c r="J106" s="395"/>
      <c r="K106" s="396" t="str">
        <f>النتائج!C13</f>
        <v>-</v>
      </c>
      <c r="L106" s="21"/>
      <c r="M106" s="26"/>
      <c r="N106" s="12"/>
      <c r="O106" s="42"/>
    </row>
    <row r="107" spans="1:15" ht="16.5">
      <c r="A107" s="528" t="s">
        <v>170</v>
      </c>
      <c r="B107" s="451" t="s">
        <v>9</v>
      </c>
      <c r="C107" s="532" t="s">
        <v>171</v>
      </c>
      <c r="D107" s="531" t="s">
        <v>111</v>
      </c>
      <c r="E107" s="441">
        <v>0.01</v>
      </c>
      <c r="F107" s="432"/>
      <c r="G107" s="533"/>
      <c r="H107" s="385" t="str">
        <f>النتائج!B11</f>
        <v>-</v>
      </c>
      <c r="I107" s="386"/>
      <c r="J107" s="387"/>
      <c r="K107" s="388" t="str">
        <f>النتائج!C11</f>
        <v>HMM  Studio</v>
      </c>
      <c r="L107" s="25"/>
      <c r="M107" s="26" t="str">
        <f>_xlfn.CONCAT(D107," ",F107)</f>
        <v xml:space="preserve">مرتفعة </v>
      </c>
      <c r="N107" s="12"/>
      <c r="O107" s="42"/>
    </row>
    <row r="108" spans="1:15" ht="16.5">
      <c r="A108" s="529"/>
      <c r="B108" s="452"/>
      <c r="C108" s="532"/>
      <c r="D108" s="531"/>
      <c r="E108" s="442"/>
      <c r="F108" s="433"/>
      <c r="G108" s="534"/>
      <c r="H108" s="389" t="str">
        <f>النتائج!B12</f>
        <v>-</v>
      </c>
      <c r="I108" s="390"/>
      <c r="J108" s="391"/>
      <c r="K108" s="392" t="str">
        <f>النتائج!C12</f>
        <v>RCMC Studio</v>
      </c>
      <c r="L108" s="25"/>
      <c r="M108" s="26"/>
    </row>
    <row r="109" spans="1:15" ht="16.5">
      <c r="A109" s="530"/>
      <c r="B109" s="453"/>
      <c r="C109" s="532"/>
      <c r="D109" s="531"/>
      <c r="E109" s="443"/>
      <c r="F109" s="434"/>
      <c r="G109" s="535"/>
      <c r="H109" s="393" t="str">
        <f>النتائج!B13</f>
        <v>-</v>
      </c>
      <c r="I109" s="394"/>
      <c r="J109" s="395"/>
      <c r="K109" s="397" t="str">
        <f>النتائج!C13</f>
        <v>-</v>
      </c>
      <c r="L109" s="21"/>
      <c r="M109" s="26"/>
    </row>
    <row r="110" spans="1:15" ht="16.5">
      <c r="A110" s="454" t="s">
        <v>172</v>
      </c>
      <c r="B110" s="451" t="s">
        <v>9</v>
      </c>
      <c r="C110" s="532" t="s">
        <v>173</v>
      </c>
      <c r="D110" s="531" t="s">
        <v>111</v>
      </c>
      <c r="E110" s="441">
        <v>0.01</v>
      </c>
      <c r="F110" s="432"/>
      <c r="G110" s="533"/>
      <c r="H110" s="398" t="str">
        <f>النتائج!B11</f>
        <v>-</v>
      </c>
      <c r="I110" s="386"/>
      <c r="J110" s="387"/>
      <c r="K110" s="388" t="str">
        <f>النتائج!C11</f>
        <v>HMM  Studio</v>
      </c>
      <c r="L110" s="25"/>
      <c r="M110" s="26" t="str">
        <f>_xlfn.CONCAT(D110," ",F110)</f>
        <v xml:space="preserve">مرتفعة </v>
      </c>
    </row>
    <row r="111" spans="1:15" ht="16.5">
      <c r="A111" s="454"/>
      <c r="B111" s="452"/>
      <c r="C111" s="532"/>
      <c r="D111" s="531"/>
      <c r="E111" s="442"/>
      <c r="F111" s="433"/>
      <c r="G111" s="534"/>
      <c r="H111" s="399" t="str">
        <f>النتائج!B12</f>
        <v>-</v>
      </c>
      <c r="I111" s="400"/>
      <c r="J111" s="401"/>
      <c r="K111" s="392" t="str">
        <f>النتائج!C12</f>
        <v>RCMC Studio</v>
      </c>
      <c r="L111" s="25"/>
      <c r="M111" s="59"/>
    </row>
    <row r="112" spans="1:15" ht="16.5">
      <c r="A112" s="454"/>
      <c r="B112" s="453"/>
      <c r="C112" s="532"/>
      <c r="D112" s="531"/>
      <c r="E112" s="443"/>
      <c r="F112" s="434"/>
      <c r="G112" s="535"/>
      <c r="H112" s="393" t="str">
        <f>النتائج!B13</f>
        <v>-</v>
      </c>
      <c r="I112" s="394"/>
      <c r="J112" s="395"/>
      <c r="K112" s="397" t="str">
        <f>النتائج!C13</f>
        <v>-</v>
      </c>
      <c r="L112" s="21"/>
      <c r="M112" s="59"/>
    </row>
    <row r="113" spans="1:13" ht="16.5">
      <c r="A113" s="454" t="s">
        <v>174</v>
      </c>
      <c r="B113" s="451" t="s">
        <v>9</v>
      </c>
      <c r="C113" s="532" t="s">
        <v>175</v>
      </c>
      <c r="D113" s="531" t="s">
        <v>111</v>
      </c>
      <c r="E113" s="441">
        <v>0.01</v>
      </c>
      <c r="F113" s="432"/>
      <c r="G113" s="533"/>
      <c r="H113" s="385" t="str">
        <f>النتائج!B11</f>
        <v>-</v>
      </c>
      <c r="I113" s="386"/>
      <c r="J113" s="387"/>
      <c r="K113" s="388" t="str">
        <f>النتائج!C11</f>
        <v>HMM  Studio</v>
      </c>
      <c r="L113" s="25"/>
      <c r="M113" s="26" t="str">
        <f>_xlfn.CONCAT(D113," ",F113)</f>
        <v xml:space="preserve">مرتفعة </v>
      </c>
    </row>
    <row r="114" spans="1:13" ht="16.5">
      <c r="A114" s="454"/>
      <c r="B114" s="452"/>
      <c r="C114" s="532"/>
      <c r="D114" s="531"/>
      <c r="E114" s="442"/>
      <c r="F114" s="433"/>
      <c r="G114" s="534"/>
      <c r="H114" s="389" t="str">
        <f>النتائج!B12</f>
        <v>-</v>
      </c>
      <c r="I114" s="400"/>
      <c r="J114" s="401"/>
      <c r="K114" s="392" t="str">
        <f>النتائج!C12</f>
        <v>RCMC Studio</v>
      </c>
      <c r="L114" s="25"/>
      <c r="M114" s="59"/>
    </row>
    <row r="115" spans="1:13" ht="16.5">
      <c r="A115" s="454"/>
      <c r="B115" s="453"/>
      <c r="C115" s="532"/>
      <c r="D115" s="531"/>
      <c r="E115" s="443"/>
      <c r="F115" s="434"/>
      <c r="G115" s="535"/>
      <c r="H115" s="393" t="str">
        <f>النتائج!B13</f>
        <v>-</v>
      </c>
      <c r="I115" s="394"/>
      <c r="J115" s="402"/>
      <c r="K115" s="397" t="str">
        <f>النتائج!C13</f>
        <v>-</v>
      </c>
      <c r="L115" s="21"/>
      <c r="M115" s="59"/>
    </row>
    <row r="116" spans="1:13" ht="16.5">
      <c r="A116" s="454" t="s">
        <v>176</v>
      </c>
      <c r="B116" s="451" t="s">
        <v>9</v>
      </c>
      <c r="C116" s="532" t="s">
        <v>177</v>
      </c>
      <c r="D116" s="531" t="s">
        <v>111</v>
      </c>
      <c r="E116" s="441">
        <v>0.01</v>
      </c>
      <c r="F116" s="432"/>
      <c r="G116" s="533"/>
      <c r="H116" s="385" t="str">
        <f>النتائج!B11</f>
        <v>-</v>
      </c>
      <c r="I116" s="386"/>
      <c r="J116" s="387"/>
      <c r="K116" s="403" t="str">
        <f>النتائج!C11</f>
        <v>HMM  Studio</v>
      </c>
      <c r="L116" s="25"/>
      <c r="M116" s="26" t="str">
        <f>_xlfn.CONCAT(D116," ",F116)</f>
        <v xml:space="preserve">مرتفعة </v>
      </c>
    </row>
    <row r="117" spans="1:13" ht="16.5">
      <c r="A117" s="454"/>
      <c r="B117" s="452"/>
      <c r="C117" s="532"/>
      <c r="D117" s="531"/>
      <c r="E117" s="442"/>
      <c r="F117" s="433"/>
      <c r="G117" s="534"/>
      <c r="H117" s="404" t="str">
        <f>النتائج!B12</f>
        <v>-</v>
      </c>
      <c r="I117" s="400"/>
      <c r="J117" s="401"/>
      <c r="K117" s="392" t="str">
        <f>النتائج!C12</f>
        <v>RCMC Studio</v>
      </c>
      <c r="L117" s="25"/>
      <c r="M117" s="59"/>
    </row>
    <row r="118" spans="1:13" ht="16.5">
      <c r="A118" s="454"/>
      <c r="B118" s="453"/>
      <c r="C118" s="532"/>
      <c r="D118" s="531"/>
      <c r="E118" s="443"/>
      <c r="F118" s="434"/>
      <c r="G118" s="535"/>
      <c r="H118" s="405" t="str">
        <f>النتائج!B12</f>
        <v>-</v>
      </c>
      <c r="I118" s="406"/>
      <c r="J118" s="395"/>
      <c r="K118" s="397" t="str">
        <f>النتائج!C13</f>
        <v>-</v>
      </c>
      <c r="L118" s="21"/>
      <c r="M118" s="59"/>
    </row>
    <row r="119" spans="1:13" ht="16.5">
      <c r="A119" s="547" t="s">
        <v>178</v>
      </c>
      <c r="B119" s="451" t="s">
        <v>9</v>
      </c>
      <c r="C119" s="532" t="s">
        <v>179</v>
      </c>
      <c r="D119" s="543" t="s">
        <v>111</v>
      </c>
      <c r="E119" s="441">
        <v>0.01</v>
      </c>
      <c r="F119" s="432"/>
      <c r="G119" s="533"/>
      <c r="H119" s="385" t="str">
        <f>النتائج!B11</f>
        <v>-</v>
      </c>
      <c r="I119" s="386"/>
      <c r="J119" s="387"/>
      <c r="K119" s="388" t="str">
        <f>النتائج!C11</f>
        <v>HMM  Studio</v>
      </c>
      <c r="L119" s="25"/>
      <c r="M119" s="26" t="str">
        <f>_xlfn.CONCAT(D119," ",F119)</f>
        <v xml:space="preserve">مرتفعة </v>
      </c>
    </row>
    <row r="120" spans="1:13" ht="16.5">
      <c r="A120" s="547"/>
      <c r="B120" s="452"/>
      <c r="C120" s="532"/>
      <c r="D120" s="544"/>
      <c r="E120" s="442"/>
      <c r="F120" s="433"/>
      <c r="G120" s="534"/>
      <c r="H120" s="389" t="str">
        <f>النتائج!B12</f>
        <v>-</v>
      </c>
      <c r="I120" s="400"/>
      <c r="J120" s="401"/>
      <c r="K120" s="392" t="str">
        <f>النتائج!C12</f>
        <v>RCMC Studio</v>
      </c>
      <c r="L120" s="25"/>
      <c r="M120" s="59"/>
    </row>
    <row r="121" spans="1:13" ht="17.25" thickBot="1">
      <c r="A121" s="548"/>
      <c r="B121" s="546"/>
      <c r="C121" s="545"/>
      <c r="D121" s="544"/>
      <c r="E121" s="442"/>
      <c r="F121" s="434"/>
      <c r="G121" s="535"/>
      <c r="H121" s="407" t="str">
        <f>النتائج!B13</f>
        <v>-</v>
      </c>
      <c r="I121" s="406"/>
      <c r="J121" s="402"/>
      <c r="K121" s="396" t="str">
        <f>النتائج!C13</f>
        <v>-</v>
      </c>
      <c r="L121" s="75"/>
      <c r="M121" s="76"/>
    </row>
    <row r="122" spans="1:13" ht="16.5" customHeight="1">
      <c r="A122" s="537" t="s">
        <v>106</v>
      </c>
      <c r="B122" s="538"/>
      <c r="C122" s="538"/>
      <c r="D122" s="539"/>
      <c r="E122" s="244">
        <f>SUM(E104:E121)</f>
        <v>6.0000000000000005E-2</v>
      </c>
      <c r="F122" s="408">
        <f>SUM(F104:F121)</f>
        <v>0</v>
      </c>
      <c r="G122" s="409"/>
      <c r="H122" s="410"/>
      <c r="I122" s="411"/>
      <c r="J122" s="409"/>
      <c r="K122" s="412"/>
      <c r="L122" s="75"/>
      <c r="M122" s="163"/>
    </row>
    <row r="123" spans="1:13" ht="16.5" hidden="1" customHeight="1">
      <c r="A123" s="540" t="s">
        <v>107</v>
      </c>
      <c r="B123" s="541"/>
      <c r="C123" s="541"/>
      <c r="D123" s="542"/>
      <c r="E123" s="243">
        <v>0.3</v>
      </c>
      <c r="F123" s="196">
        <f>F122/100*0.3</f>
        <v>0</v>
      </c>
      <c r="G123" s="147"/>
      <c r="H123" s="34"/>
      <c r="I123" s="158"/>
      <c r="J123" s="147"/>
      <c r="K123" s="36"/>
      <c r="L123" s="75"/>
      <c r="M123" s="163"/>
    </row>
    <row r="124" spans="1:13" ht="16.5" customHeight="1">
      <c r="A124" s="77"/>
      <c r="B124" s="77"/>
      <c r="C124" s="78"/>
      <c r="D124" s="78"/>
      <c r="E124" s="154"/>
      <c r="F124" s="198"/>
      <c r="G124" s="79"/>
      <c r="H124" s="80"/>
      <c r="I124" s="81"/>
      <c r="J124" s="81"/>
      <c r="K124" s="75"/>
      <c r="L124" s="82"/>
    </row>
    <row r="125" spans="1:13" ht="16.5" customHeight="1">
      <c r="A125" s="83"/>
      <c r="B125" s="83"/>
      <c r="C125" s="83"/>
      <c r="D125" s="83"/>
      <c r="E125" s="155"/>
      <c r="F125" s="199"/>
      <c r="G125" s="83"/>
      <c r="H125" s="84"/>
      <c r="I125" s="83"/>
      <c r="J125" s="83"/>
      <c r="K125" s="83"/>
      <c r="L125" s="83"/>
    </row>
    <row r="133" spans="3:5">
      <c r="C133" s="85"/>
      <c r="D133" s="85"/>
      <c r="E133" s="156"/>
    </row>
  </sheetData>
  <sheetProtection algorithmName="SHA-512" hashValue="K2xXOhk8iyOy66nu2P7JwVwE0nAuebCLWTVOL3t887r7MUQW9I883lEiUFLogzvTlTQHM3vWihsHzbAvyPLm/Q==" saltValue="hwPS1Hhg3HACH8gqEa7uGQ==" spinCount="100000" sheet="1" insertHyperlinks="0" selectLockedCells="1"/>
  <dataConsolidate>
    <dataRefs count="5">
      <dataRef ref="D128" sheet="Compliance Checklist" r:id="rId1"/>
      <dataRef ref="D136" sheet="Compliance Checklist" r:id="rId2"/>
      <dataRef ref="D143" sheet="Compliance Checklist" r:id="rId3"/>
      <dataRef ref="D148" sheet="Compliance Checklist" r:id="rId4"/>
      <dataRef name="$D$103:$E$120$" r:id="rId5"/>
    </dataRefs>
  </dataConsolidate>
  <mergeCells count="191">
    <mergeCell ref="M2:O2"/>
    <mergeCell ref="A122:D122"/>
    <mergeCell ref="A123:D123"/>
    <mergeCell ref="D116:D118"/>
    <mergeCell ref="D119:D121"/>
    <mergeCell ref="A116:A118"/>
    <mergeCell ref="D87:D89"/>
    <mergeCell ref="C113:C115"/>
    <mergeCell ref="C110:C112"/>
    <mergeCell ref="C119:C121"/>
    <mergeCell ref="C116:C118"/>
    <mergeCell ref="G104:G106"/>
    <mergeCell ref="G93:G95"/>
    <mergeCell ref="C87:C89"/>
    <mergeCell ref="B104:B106"/>
    <mergeCell ref="G119:G121"/>
    <mergeCell ref="B119:B121"/>
    <mergeCell ref="A119:A121"/>
    <mergeCell ref="B116:B118"/>
    <mergeCell ref="G116:G118"/>
    <mergeCell ref="B87:B89"/>
    <mergeCell ref="B93:B95"/>
    <mergeCell ref="E119:E121"/>
    <mergeCell ref="F87:F89"/>
    <mergeCell ref="F119:F121"/>
    <mergeCell ref="A99:D99"/>
    <mergeCell ref="A100:D100"/>
    <mergeCell ref="G78:G80"/>
    <mergeCell ref="A87:A89"/>
    <mergeCell ref="G87:G89"/>
    <mergeCell ref="A107:A109"/>
    <mergeCell ref="A110:A112"/>
    <mergeCell ref="C78:C80"/>
    <mergeCell ref="D107:D109"/>
    <mergeCell ref="D110:D112"/>
    <mergeCell ref="D113:D115"/>
    <mergeCell ref="C104:C106"/>
    <mergeCell ref="C107:C109"/>
    <mergeCell ref="D93:D95"/>
    <mergeCell ref="B113:B115"/>
    <mergeCell ref="G107:G109"/>
    <mergeCell ref="G110:G112"/>
    <mergeCell ref="G113:G115"/>
    <mergeCell ref="D104:D106"/>
    <mergeCell ref="A104:A106"/>
    <mergeCell ref="D78:D80"/>
    <mergeCell ref="F104:F106"/>
    <mergeCell ref="F107:F109"/>
    <mergeCell ref="B3:B5"/>
    <mergeCell ref="G26:G28"/>
    <mergeCell ref="G29:G31"/>
    <mergeCell ref="A9:A11"/>
    <mergeCell ref="A12:A14"/>
    <mergeCell ref="A15:A17"/>
    <mergeCell ref="A18:A20"/>
    <mergeCell ref="C3:C5"/>
    <mergeCell ref="C6:C8"/>
    <mergeCell ref="C9:C11"/>
    <mergeCell ref="C12:C14"/>
    <mergeCell ref="C15:C17"/>
    <mergeCell ref="A3:A5"/>
    <mergeCell ref="E3:E5"/>
    <mergeCell ref="E6:E8"/>
    <mergeCell ref="E9:E11"/>
    <mergeCell ref="E12:E14"/>
    <mergeCell ref="E15:E17"/>
    <mergeCell ref="F3:F5"/>
    <mergeCell ref="F9:F11"/>
    <mergeCell ref="D15:D17"/>
    <mergeCell ref="G3:G5"/>
    <mergeCell ref="D3:D5"/>
    <mergeCell ref="D6:D8"/>
    <mergeCell ref="D26:D28"/>
    <mergeCell ref="C35:C37"/>
    <mergeCell ref="D47:D49"/>
    <mergeCell ref="D35:D37"/>
    <mergeCell ref="C32:C34"/>
    <mergeCell ref="A50:D50"/>
    <mergeCell ref="A51:D51"/>
    <mergeCell ref="B38:B40"/>
    <mergeCell ref="B41:B43"/>
    <mergeCell ref="B44:B46"/>
    <mergeCell ref="B47:B49"/>
    <mergeCell ref="A38:A40"/>
    <mergeCell ref="A41:A43"/>
    <mergeCell ref="A44:A46"/>
    <mergeCell ref="G63:G65"/>
    <mergeCell ref="A6:A8"/>
    <mergeCell ref="C26:C28"/>
    <mergeCell ref="D38:D40"/>
    <mergeCell ref="D41:D43"/>
    <mergeCell ref="D44:D46"/>
    <mergeCell ref="G47:G49"/>
    <mergeCell ref="B12:B14"/>
    <mergeCell ref="B15:B17"/>
    <mergeCell ref="B18:B20"/>
    <mergeCell ref="B26:B28"/>
    <mergeCell ref="D12:D14"/>
    <mergeCell ref="C18:C20"/>
    <mergeCell ref="A26:A28"/>
    <mergeCell ref="A29:A31"/>
    <mergeCell ref="A35:A37"/>
    <mergeCell ref="A32:A34"/>
    <mergeCell ref="A55:A57"/>
    <mergeCell ref="A63:A65"/>
    <mergeCell ref="G35:G37"/>
    <mergeCell ref="G41:G43"/>
    <mergeCell ref="C63:C65"/>
    <mergeCell ref="A47:A49"/>
    <mergeCell ref="C55:C57"/>
    <mergeCell ref="B6:B8"/>
    <mergeCell ref="B9:B11"/>
    <mergeCell ref="G32:G34"/>
    <mergeCell ref="C47:C49"/>
    <mergeCell ref="G38:G40"/>
    <mergeCell ref="G12:G14"/>
    <mergeCell ref="G6:G8"/>
    <mergeCell ref="G9:G11"/>
    <mergeCell ref="C29:C31"/>
    <mergeCell ref="C38:C40"/>
    <mergeCell ref="C41:C43"/>
    <mergeCell ref="C44:C46"/>
    <mergeCell ref="F6:F8"/>
    <mergeCell ref="F38:F40"/>
    <mergeCell ref="F41:F43"/>
    <mergeCell ref="E18:E20"/>
    <mergeCell ref="E26:E28"/>
    <mergeCell ref="A21:D21"/>
    <mergeCell ref="A22:D22"/>
    <mergeCell ref="D32:D34"/>
    <mergeCell ref="B29:B31"/>
    <mergeCell ref="B32:B34"/>
    <mergeCell ref="B35:B37"/>
    <mergeCell ref="D18:D20"/>
    <mergeCell ref="D9:D11"/>
    <mergeCell ref="D29:D31"/>
    <mergeCell ref="G71:G73"/>
    <mergeCell ref="G55:G57"/>
    <mergeCell ref="G15:G17"/>
    <mergeCell ref="G18:G20"/>
    <mergeCell ref="F12:F14"/>
    <mergeCell ref="F15:F17"/>
    <mergeCell ref="F18:F20"/>
    <mergeCell ref="F26:F28"/>
    <mergeCell ref="F29:F31"/>
    <mergeCell ref="F32:F34"/>
    <mergeCell ref="F35:F37"/>
    <mergeCell ref="F63:F65"/>
    <mergeCell ref="E29:E31"/>
    <mergeCell ref="E32:E34"/>
    <mergeCell ref="E35:E37"/>
    <mergeCell ref="E38:E40"/>
    <mergeCell ref="E41:E43"/>
    <mergeCell ref="E44:E46"/>
    <mergeCell ref="E47:E49"/>
    <mergeCell ref="E63:E65"/>
    <mergeCell ref="D63:D65"/>
    <mergeCell ref="G44:G46"/>
    <mergeCell ref="A71:A73"/>
    <mergeCell ref="B78:B80"/>
    <mergeCell ref="D71:D73"/>
    <mergeCell ref="F44:F46"/>
    <mergeCell ref="F47:F49"/>
    <mergeCell ref="F55:F57"/>
    <mergeCell ref="B110:B112"/>
    <mergeCell ref="A113:A115"/>
    <mergeCell ref="B107:B109"/>
    <mergeCell ref="C93:C95"/>
    <mergeCell ref="A78:A80"/>
    <mergeCell ref="A93:A95"/>
    <mergeCell ref="F93:F95"/>
    <mergeCell ref="E113:E115"/>
    <mergeCell ref="B71:B73"/>
    <mergeCell ref="C71:C73"/>
    <mergeCell ref="E55:E57"/>
    <mergeCell ref="D55:D57"/>
    <mergeCell ref="B55:B57"/>
    <mergeCell ref="B63:B65"/>
    <mergeCell ref="F116:F118"/>
    <mergeCell ref="F71:F73"/>
    <mergeCell ref="F78:F80"/>
    <mergeCell ref="E71:E73"/>
    <mergeCell ref="E78:E80"/>
    <mergeCell ref="E87:E89"/>
    <mergeCell ref="E93:E95"/>
    <mergeCell ref="E104:E106"/>
    <mergeCell ref="E107:E109"/>
    <mergeCell ref="E110:E112"/>
    <mergeCell ref="E116:E118"/>
    <mergeCell ref="F110:F112"/>
    <mergeCell ref="F113:F115"/>
  </mergeCells>
  <phoneticPr fontId="1" type="noConversion"/>
  <conditionalFormatting sqref="F3:G3 F6:G6 F9:G9 F12:G12 F15:G15 F18:G18 F26:G26 G27:G50 F29 F32 F35 F38 F41 F44 F47 G58:G62 G66:G70 G74:G77 G81:G86 G90:G92 G96:G99 G104:G123 F124:G1161">
    <cfRule type="cellIs" dxfId="21" priority="1014" operator="equal">
      <formula>"ممتثل"</formula>
    </cfRule>
  </conditionalFormatting>
  <conditionalFormatting sqref="F3:G20 G21 F23:G26 G27:G50 F29 F32 F35 F38 F41 F44 F47 F52:G54 G55:G99 F101:G103 G104:G123 F124:G4803">
    <cfRule type="cellIs" dxfId="20" priority="35" operator="equal">
      <formula>"ممتثل بشروط"</formula>
    </cfRule>
  </conditionalFormatting>
  <conditionalFormatting sqref="F3:G20 G21 F26:G26 G27:G50 F29 F32 F35 F38 F41 F44 F47 G58:G62 G66:G70 G74:G77 G81:G86 G90:G92 G96:G99 G104:G123">
    <cfRule type="cellIs" dxfId="19" priority="9" operator="equal">
      <formula>"غير متوفر"</formula>
    </cfRule>
    <cfRule type="cellIs" dxfId="18" priority="16" operator="equal">
      <formula>"غير ممتثل"</formula>
    </cfRule>
  </conditionalFormatting>
  <conditionalFormatting sqref="G21">
    <cfRule type="cellIs" dxfId="17" priority="1" operator="equal">
      <formula>"ممتثل"</formula>
    </cfRule>
  </conditionalFormatting>
  <conditionalFormatting sqref="H1:H2">
    <cfRule type="cellIs" dxfId="16" priority="397" operator="equal">
      <formula>"Compliant"</formula>
    </cfRule>
    <cfRule type="cellIs" dxfId="15" priority="398" operator="equal">
      <formula>"Non-Compliant"</formula>
    </cfRule>
  </conditionalFormatting>
  <conditionalFormatting sqref="H24:H25">
    <cfRule type="cellIs" dxfId="14" priority="7" operator="equal">
      <formula>"Compliant"</formula>
    </cfRule>
    <cfRule type="cellIs" dxfId="13" priority="8" operator="equal">
      <formula>"Non-Compliant"</formula>
    </cfRule>
  </conditionalFormatting>
  <conditionalFormatting sqref="H53:H54">
    <cfRule type="cellIs" dxfId="12" priority="5" operator="equal">
      <formula>"Compliant"</formula>
    </cfRule>
    <cfRule type="cellIs" dxfId="11" priority="6" operator="equal">
      <formula>"Non-Compliant"</formula>
    </cfRule>
  </conditionalFormatting>
  <conditionalFormatting sqref="H103">
    <cfRule type="cellIs" dxfId="10" priority="3" operator="equal">
      <formula>"Compliant"</formula>
    </cfRule>
    <cfRule type="cellIs" dxfId="9" priority="4" operator="equal">
      <formula>"Non-Compliant"</formula>
    </cfRule>
  </conditionalFormatting>
  <conditionalFormatting sqref="I1:L2 I24:L25 I53:L53 I54:K54 L98 L101:L102 I102:K103">
    <cfRule type="cellIs" dxfId="8" priority="407" operator="equal">
      <formula>"Compliant"</formula>
    </cfRule>
    <cfRule type="cellIs" dxfId="7" priority="408" operator="equal">
      <formula>"Non-Compliant"</formula>
    </cfRule>
  </conditionalFormatting>
  <dataValidations count="1">
    <dataValidation type="list" allowBlank="1" showInputMessage="1" showErrorMessage="1" sqref="D55:D57 D71:D73 D78:D80 D87:D89 D93:D95 D101 D52 D63:D65 B52" xr:uid="{2E950C54-A7ED-4AC4-B6E1-5191405475DF}">
      <formula1>#REF!</formula1>
    </dataValidation>
  </dataValidations>
  <pageMargins left="0.23622047244094491" right="0.23622047244094491" top="0.98425196850393704" bottom="0.74803149606299213" header="0.31496062992125984" footer="0.31496062992125984"/>
  <pageSetup paperSize="9" scale="75" fitToHeight="0" orientation="portrait" r:id="rId6"/>
  <headerFooter>
    <oddHeader>&amp;L&amp;G&amp;R&amp;"Tajawal,Bold"&amp;16الموجهات التصميمية لعمارة مكة المكرمة والمشاعر المقدسة&amp;11
&amp;14قائمة التحقق من الامتثال لتطبيق عمارة مكة المكرمة</oddHeader>
    <oddFooter>&amp;L&amp;"Tajawal,Regular"&amp;10Page &amp;P of &amp;N&amp;CV.01-2024&amp;R&amp;"Tajawal,Regular"&amp;10قطاع التخطيط والتنمية - إدارة التصميم والتطوير العمراني</oddFooter>
  </headerFooter>
  <rowBreaks count="3" manualBreakCount="3">
    <brk id="23" min="2" max="10" man="1"/>
    <brk id="52" min="2" max="10" man="1"/>
    <brk id="101" min="2" max="10" man="1"/>
  </rowBreaks>
  <ignoredErrors>
    <ignoredError sqref="H9 H15 H18 H119" formula="1"/>
  </ignoredErrors>
  <legacyDrawing r:id="rId7"/>
  <legacyDrawingHF r:id="rId8"/>
  <extLst>
    <ext xmlns:x14="http://schemas.microsoft.com/office/spreadsheetml/2009/9/main" uri="{CCE6A557-97BC-4b89-ADB6-D9C93CAAB3DF}">
      <x14:dataValidations xmlns:xm="http://schemas.microsoft.com/office/excel/2006/main" count="6">
        <x14:dataValidation type="list" allowBlank="1" showInputMessage="1" showErrorMessage="1" xr:uid="{5F36F17D-9861-4E48-8544-F55EAF9853C4}">
          <x14:formula1>
            <xm:f>القوائم!$D$3:$D$5</xm:f>
          </x14:formula1>
          <xm:sqref>D3:D20 D66:D70 D74:D77 D81:D86 D90:D92 D104:D121 D96:D98 D26:D49 D58:D62</xm:sqref>
        </x14:dataValidation>
        <x14:dataValidation type="list" allowBlank="1" showInputMessage="1" showErrorMessage="1" xr:uid="{664CD64A-4671-44D7-A93E-BC62889C49C5}">
          <x14:formula1>
            <xm:f>القوائم!$E$3:$E$4</xm:f>
          </x14:formula1>
          <xm:sqref>B96:B98 B3:B20 B58:B62 B66:B70 B74:B77 B81:B86 B90:B92 B26:B49 B104:B121</xm:sqref>
        </x14:dataValidation>
        <x14:dataValidation type="list" allowBlank="1" showInputMessage="1" showErrorMessage="1" xr:uid="{A9A152B9-89D7-4C16-800B-6EFFDFC518AA}">
          <x14:formula1>
            <xm:f>القوائم!$A$3:$A$6</xm:f>
          </x14:formula1>
          <xm:sqref>G44 G41 G38 G35 G32 G29 G9 G47 G58:G63 G81:G87 G116 G113 G110 G104 G55 G6 G3 G107 G119 G15 G66:G71 G90:G93 G74:G78 G26 G12 G18 G96:G98 G101</xm:sqref>
        </x14:dataValidation>
        <x14:dataValidation type="list" allowBlank="1" showInputMessage="1" showErrorMessage="1" xr:uid="{C1B467DF-1ED1-47A9-BE58-704F641FFA8B}">
          <x14:formula1>
            <xm:f>القوائم!$L$3:$L$4</xm:f>
          </x14:formula1>
          <xm:sqref>F26:F28 F104:F121 F68 F96:F97</xm:sqref>
        </x14:dataValidation>
        <x14:dataValidation type="list" allowBlank="1" showInputMessage="1" showErrorMessage="1" xr:uid="{49BFB124-114C-4E8C-A804-9C580FE6336C}">
          <x14:formula1>
            <xm:f>القوائم!$M$3:$M$7</xm:f>
          </x14:formula1>
          <xm:sqref>F29:F49 F58:F62 F66:F67 F69:F70 F74:F77 F81:F86 F90:F92 F98</xm:sqref>
        </x14:dataValidation>
        <x14:dataValidation type="list" allowBlank="1" showInputMessage="1" showErrorMessage="1" xr:uid="{7C987932-5EA5-488A-9322-F5F627A46BFE}">
          <x14:formula1>
            <xm:f>القوائم!$M$3:$M$4</xm:f>
          </x14:formula1>
          <xm:sqref>F3:F20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4063-EEB5-4733-B216-13E477D0A79B}">
  <dimension ref="A1:D23"/>
  <sheetViews>
    <sheetView rightToLeft="1" view="pageLayout" topLeftCell="A11" zoomScale="75" zoomScaleNormal="55" zoomScaleSheetLayoutView="70" zoomScalePageLayoutView="75" workbookViewId="0">
      <selection activeCell="A15" sqref="A15:D15"/>
    </sheetView>
  </sheetViews>
  <sheetFormatPr defaultRowHeight="16.5"/>
  <cols>
    <col min="1" max="1" width="21.375" customWidth="1"/>
    <col min="2" max="2" width="27.625" customWidth="1"/>
    <col min="3" max="3" width="29.625" customWidth="1"/>
    <col min="4" max="4" width="34.625" customWidth="1"/>
    <col min="6" max="6" width="9" customWidth="1"/>
  </cols>
  <sheetData>
    <row r="1" spans="1:4" ht="59.45" hidden="1" customHeight="1">
      <c r="A1" s="554" t="s">
        <v>180</v>
      </c>
      <c r="B1" s="555"/>
      <c r="C1" s="555"/>
      <c r="D1" s="556"/>
    </row>
    <row r="2" spans="1:4" ht="45" hidden="1" customHeight="1">
      <c r="A2" s="102" t="s">
        <v>181</v>
      </c>
      <c r="B2" s="266"/>
      <c r="C2" s="123" t="s">
        <v>182</v>
      </c>
      <c r="D2" s="124" t="s">
        <v>183</v>
      </c>
    </row>
    <row r="3" spans="1:4" ht="45" hidden="1" customHeight="1">
      <c r="A3" s="103" t="s">
        <v>184</v>
      </c>
      <c r="B3" s="264" t="s">
        <v>185</v>
      </c>
      <c r="C3" s="264" t="s">
        <v>185</v>
      </c>
      <c r="D3" s="265"/>
    </row>
    <row r="4" spans="1:4" ht="45" hidden="1" customHeight="1">
      <c r="A4" s="103" t="s">
        <v>186</v>
      </c>
      <c r="B4" s="264" t="s">
        <v>185</v>
      </c>
      <c r="C4" s="264" t="s">
        <v>185</v>
      </c>
      <c r="D4" s="265"/>
    </row>
    <row r="5" spans="1:4" ht="45" hidden="1" customHeight="1">
      <c r="A5" s="103" t="s">
        <v>187</v>
      </c>
      <c r="B5" s="264" t="s">
        <v>185</v>
      </c>
      <c r="C5" s="264" t="s">
        <v>185</v>
      </c>
      <c r="D5" s="265"/>
    </row>
    <row r="6" spans="1:4" ht="39" hidden="1">
      <c r="A6" s="125" t="s">
        <v>188</v>
      </c>
      <c r="B6" s="569"/>
      <c r="C6" s="570"/>
      <c r="D6" s="571"/>
    </row>
    <row r="7" spans="1:4" ht="28.35" hidden="1" customHeight="1">
      <c r="A7" s="100"/>
      <c r="B7" s="99"/>
      <c r="C7" s="99"/>
      <c r="D7" s="99"/>
    </row>
    <row r="8" spans="1:4" ht="69.95" customHeight="1">
      <c r="A8" s="562" t="s">
        <v>189</v>
      </c>
      <c r="B8" s="563"/>
      <c r="C8" s="563"/>
      <c r="D8" s="564"/>
    </row>
    <row r="9" spans="1:4" ht="69.95" customHeight="1">
      <c r="A9" s="126" t="s">
        <v>190</v>
      </c>
      <c r="B9" s="292" t="s">
        <v>185</v>
      </c>
      <c r="C9" s="123" t="s">
        <v>181</v>
      </c>
      <c r="D9" s="293" t="s">
        <v>185</v>
      </c>
    </row>
    <row r="10" spans="1:4" ht="69.95" customHeight="1">
      <c r="A10" s="296" t="s">
        <v>188</v>
      </c>
      <c r="B10" s="264" t="s">
        <v>185</v>
      </c>
      <c r="C10" s="123" t="s">
        <v>182</v>
      </c>
      <c r="D10" s="127" t="s">
        <v>191</v>
      </c>
    </row>
    <row r="11" spans="1:4" ht="69.95" customHeight="1">
      <c r="A11" s="102" t="s">
        <v>184</v>
      </c>
      <c r="B11" s="264" t="s">
        <v>185</v>
      </c>
      <c r="C11" s="297" t="s">
        <v>192</v>
      </c>
      <c r="D11" s="294" t="s">
        <v>185</v>
      </c>
    </row>
    <row r="12" spans="1:4" ht="69.95" customHeight="1">
      <c r="A12" s="103" t="s">
        <v>186</v>
      </c>
      <c r="B12" s="272" t="s">
        <v>185</v>
      </c>
      <c r="C12" s="297" t="s">
        <v>193</v>
      </c>
      <c r="D12" s="273" t="s">
        <v>185</v>
      </c>
    </row>
    <row r="13" spans="1:4" ht="69.95" customHeight="1">
      <c r="A13" s="104" t="s">
        <v>187</v>
      </c>
      <c r="B13" s="274" t="s">
        <v>185</v>
      </c>
      <c r="C13" s="275" t="s">
        <v>185</v>
      </c>
      <c r="D13" s="276" t="s">
        <v>185</v>
      </c>
    </row>
    <row r="14" spans="1:4" ht="27.75" customHeight="1"/>
    <row r="15" spans="1:4" ht="69.95" customHeight="1">
      <c r="A15" s="557" t="s">
        <v>194</v>
      </c>
      <c r="B15" s="558"/>
      <c r="C15" s="558"/>
      <c r="D15" s="559"/>
    </row>
    <row r="16" spans="1:4" ht="69.95" customHeight="1">
      <c r="A16" s="567" t="s">
        <v>195</v>
      </c>
      <c r="B16" s="568"/>
      <c r="C16" s="253" t="s">
        <v>196</v>
      </c>
      <c r="D16" s="254" t="s">
        <v>197</v>
      </c>
    </row>
    <row r="17" spans="1:4" ht="69.95" customHeight="1">
      <c r="A17" s="565" t="s">
        <v>198</v>
      </c>
      <c r="B17" s="566"/>
      <c r="C17" s="183">
        <f>'قائمة التحقق من الامتثال'!O3/100</f>
        <v>0.1</v>
      </c>
      <c r="D17" s="174">
        <f>'قائمة التحقق من الامتثال'!O17</f>
        <v>0</v>
      </c>
    </row>
    <row r="18" spans="1:4" ht="69.95" customHeight="1">
      <c r="A18" s="565" t="s">
        <v>199</v>
      </c>
      <c r="B18" s="566"/>
      <c r="C18" s="183" t="str">
        <f>IFERROR(C19-C17,"الرجاء التأكد من المدخلات")</f>
        <v>الرجاء التأكد من المدخلات</v>
      </c>
      <c r="D18" s="175">
        <f>'قائمة التحقق من الامتثال'!O18+'قائمة التحقق من الامتثال'!O15</f>
        <v>0</v>
      </c>
    </row>
    <row r="19" spans="1:4" ht="69.95" customHeight="1">
      <c r="A19" s="565" t="s">
        <v>200</v>
      </c>
      <c r="B19" s="566"/>
      <c r="C19" s="183" t="str" cm="1">
        <f t="array" ref="C19">_xlfn.XLOOKUP('معلومات المشروع'!B13&amp;'معلومات المشروع'!B12,القوائم!$P$3:$P$14&amp;القوائم!$Q$3:$Q$14,القوائم!$R$3:$R$14,"الرجاء التأكد من المدخلات",0,1)</f>
        <v>الرجاء التأكد من المدخلات</v>
      </c>
      <c r="D19" s="175">
        <f>D17+D18</f>
        <v>0</v>
      </c>
    </row>
    <row r="20" spans="1:4" ht="69.95" customHeight="1">
      <c r="A20" s="560" t="s">
        <v>75</v>
      </c>
      <c r="B20" s="561"/>
      <c r="C20" s="561"/>
      <c r="D20" s="201" t="str">
        <f>IF(AND(D17=C17,D18&gt;=C18,D19&gt;=C19),"ممتثل","غير ممتثل")</f>
        <v>غير ممتثل</v>
      </c>
    </row>
    <row r="21" spans="1:4" ht="69.95" customHeight="1">
      <c r="A21" s="551" t="s">
        <v>201</v>
      </c>
      <c r="B21" s="552"/>
      <c r="C21" s="553"/>
      <c r="D21" s="295" t="s">
        <v>185</v>
      </c>
    </row>
    <row r="22" spans="1:4">
      <c r="D22" s="173"/>
    </row>
    <row r="23" spans="1:4">
      <c r="D23" s="184"/>
    </row>
  </sheetData>
  <sheetProtection algorithmName="SHA-512" hashValue="+ql995HX2V2QMcV1Jj6cmRnoVKdcFxJ13yDvJCr+4rTovyqi/a7ht0JGeYgftDFgadfdzu6JVUjsQDIOmp3oeQ==" saltValue="fexlEfXZRilsJE5PdBP/4g==" spinCount="100000" sheet="1" selectLockedCells="1"/>
  <mergeCells count="10">
    <mergeCell ref="A21:C21"/>
    <mergeCell ref="A1:D1"/>
    <mergeCell ref="A15:D15"/>
    <mergeCell ref="A20:C20"/>
    <mergeCell ref="A8:D8"/>
    <mergeCell ref="A17:B17"/>
    <mergeCell ref="A18:B18"/>
    <mergeCell ref="A19:B19"/>
    <mergeCell ref="A16:B16"/>
    <mergeCell ref="B6:D6"/>
  </mergeCells>
  <conditionalFormatting sqref="D17">
    <cfRule type="cellIs" dxfId="6" priority="2" stopIfTrue="1" operator="equal">
      <formula>"20%"</formula>
    </cfRule>
  </conditionalFormatting>
  <conditionalFormatting sqref="D20:D21">
    <cfRule type="cellIs" dxfId="5" priority="4" operator="equal">
      <formula>"ممتثل"</formula>
    </cfRule>
    <cfRule type="cellIs" dxfId="4" priority="5" operator="equal">
      <formula>"غير ممتثل"</formula>
    </cfRule>
  </conditionalFormatting>
  <printOptions horizontalCentered="1" verticalCentered="1"/>
  <pageMargins left="0.23622047244094491" right="0.23622047244094491" top="0.98425196850393704" bottom="0.74803149606299213" header="0.31496062992125984" footer="0.31496062992125984"/>
  <pageSetup paperSize="9" scale="75" orientation="portrait" r:id="rId1"/>
  <headerFooter>
    <oddHeader>&amp;L&amp;G&amp;R&amp;"-,Bold"&amp;16الموجهات التصميمية لعمارة مكة المكرمة والمشاعر المقدسة&amp;11
&amp;14نتائج تقييم الامتثال لتطبيق عمارة مكة المكرمة</oddHeader>
    <oddFooter>&amp;LPage &amp;P of &amp;N&amp;CV.01-2024&amp;R&amp;10قطاع التخطيط والتنمية - إدارة التصميم والتطوير العمراني</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A179-F8B9-4FFD-B0A9-E1911A2C8F46}">
  <dimension ref="A1:N22"/>
  <sheetViews>
    <sheetView rightToLeft="1" view="pageBreakPreview" zoomScaleNormal="85" zoomScaleSheetLayoutView="100" zoomScalePageLayoutView="85" workbookViewId="0">
      <selection activeCell="G7" sqref="G7:I7"/>
    </sheetView>
  </sheetViews>
  <sheetFormatPr defaultColWidth="9.375" defaultRowHeight="42.6" customHeight="1"/>
  <cols>
    <col min="1" max="3" width="9.375" style="98"/>
    <col min="4" max="5" width="1.125" style="98" customWidth="1"/>
    <col min="6" max="6" width="15" style="98" bestFit="1" customWidth="1"/>
    <col min="7" max="7" width="17.875" style="98" customWidth="1"/>
    <col min="8" max="8" width="14" style="98" bestFit="1" customWidth="1"/>
    <col min="9" max="9" width="19.375" style="98" customWidth="1"/>
    <col min="10" max="16384" width="9.375" style="98"/>
  </cols>
  <sheetData>
    <row r="1" spans="1:14" ht="5.85" customHeight="1">
      <c r="A1" s="586" t="e" vm="1">
        <v>#VALUE!</v>
      </c>
      <c r="B1" s="586"/>
      <c r="C1" s="586"/>
      <c r="D1" s="132"/>
      <c r="F1" s="118"/>
      <c r="G1" s="118"/>
      <c r="H1" s="117"/>
      <c r="I1" s="117"/>
      <c r="J1" s="117"/>
    </row>
    <row r="2" spans="1:14" ht="28.35" customHeight="1">
      <c r="A2" s="586"/>
      <c r="B2" s="586"/>
      <c r="C2" s="586"/>
      <c r="D2" s="133"/>
      <c r="E2" s="119"/>
      <c r="F2" s="587" t="s">
        <v>202</v>
      </c>
      <c r="G2" s="588"/>
      <c r="H2" s="588"/>
      <c r="I2" s="588"/>
      <c r="J2" s="117"/>
    </row>
    <row r="3" spans="1:14" ht="28.35" customHeight="1">
      <c r="A3" s="586"/>
      <c r="B3" s="586"/>
      <c r="C3" s="586"/>
      <c r="D3" s="133"/>
      <c r="E3" s="119"/>
      <c r="F3" s="588"/>
      <c r="G3" s="588"/>
      <c r="H3" s="588"/>
      <c r="I3" s="588"/>
      <c r="J3" s="117"/>
    </row>
    <row r="4" spans="1:14" ht="5.85" customHeight="1">
      <c r="D4" s="132"/>
      <c r="F4" s="117"/>
      <c r="G4" s="117"/>
      <c r="H4" s="117"/>
      <c r="I4" s="117"/>
      <c r="J4" s="117"/>
    </row>
    <row r="5" spans="1:14" ht="14.1" customHeight="1" thickBot="1">
      <c r="A5" s="120"/>
      <c r="B5" s="120"/>
      <c r="C5" s="120"/>
      <c r="D5" s="120"/>
      <c r="E5" s="120"/>
      <c r="F5" s="120"/>
      <c r="G5" s="120"/>
      <c r="H5" s="120"/>
      <c r="I5" s="120"/>
    </row>
    <row r="6" spans="1:14" s="129" customFormat="1" ht="39.6" customHeight="1" thickTop="1">
      <c r="A6" s="592" t="s">
        <v>203</v>
      </c>
      <c r="B6" s="592"/>
      <c r="C6" s="592"/>
      <c r="F6" s="591" t="s">
        <v>204</v>
      </c>
      <c r="G6" s="591"/>
    </row>
    <row r="7" spans="1:14" ht="42.6" customHeight="1">
      <c r="A7" s="573"/>
      <c r="B7" s="574"/>
      <c r="C7" s="575"/>
      <c r="D7" s="121"/>
      <c r="F7" s="416" t="s">
        <v>205</v>
      </c>
      <c r="G7" s="589">
        <v>1</v>
      </c>
      <c r="H7" s="589"/>
      <c r="I7" s="589"/>
    </row>
    <row r="8" spans="1:14" ht="42.6" customHeight="1">
      <c r="A8" s="576"/>
      <c r="B8" s="577"/>
      <c r="C8" s="578"/>
      <c r="F8" s="416" t="s">
        <v>206</v>
      </c>
      <c r="G8" s="590">
        <v>1</v>
      </c>
      <c r="H8" s="590"/>
      <c r="I8" s="590"/>
    </row>
    <row r="9" spans="1:14" ht="42.6" customHeight="1">
      <c r="A9" s="576"/>
      <c r="B9" s="577"/>
      <c r="C9" s="578"/>
      <c r="F9" s="416" t="s">
        <v>207</v>
      </c>
      <c r="G9" s="590">
        <f>'معلومات المشروع'!B16</f>
        <v>0</v>
      </c>
      <c r="H9" s="590"/>
      <c r="I9" s="590"/>
    </row>
    <row r="10" spans="1:14" ht="42.6" customHeight="1">
      <c r="A10" s="579"/>
      <c r="B10" s="580"/>
      <c r="C10" s="581"/>
      <c r="F10" s="416" t="s">
        <v>208</v>
      </c>
      <c r="G10" s="585" t="s">
        <v>209</v>
      </c>
      <c r="H10" s="585"/>
      <c r="I10" s="585"/>
    </row>
    <row r="11" spans="1:14" s="129" customFormat="1" ht="39.6" customHeight="1">
      <c r="A11" s="582" t="s">
        <v>210</v>
      </c>
      <c r="B11" s="582"/>
      <c r="C11" s="582"/>
      <c r="F11" s="582" t="s">
        <v>211</v>
      </c>
      <c r="G11" s="582"/>
    </row>
    <row r="12" spans="1:14" ht="24.75" customHeight="1">
      <c r="A12" s="584" t="s">
        <v>212</v>
      </c>
      <c r="B12" s="584"/>
      <c r="C12" s="584"/>
      <c r="F12" s="416" t="s">
        <v>213</v>
      </c>
      <c r="G12" s="417">
        <f>'معلومات المشروع'!B3</f>
        <v>0</v>
      </c>
      <c r="H12" s="416" t="s">
        <v>214</v>
      </c>
      <c r="I12" s="417">
        <f>'معلومات المشروع'!D3</f>
        <v>0</v>
      </c>
    </row>
    <row r="13" spans="1:14" ht="42.6" customHeight="1">
      <c r="A13" s="584"/>
      <c r="B13" s="584"/>
      <c r="C13" s="584"/>
      <c r="F13" s="416" t="s">
        <v>215</v>
      </c>
      <c r="G13" s="418">
        <f>'معلومات المشروع'!B6</f>
        <v>0</v>
      </c>
      <c r="H13" s="416" t="s">
        <v>216</v>
      </c>
      <c r="I13" s="418">
        <f>'معلومات المشروع'!D6</f>
        <v>0</v>
      </c>
    </row>
    <row r="14" spans="1:14" ht="42.6" customHeight="1">
      <c r="A14" s="584"/>
      <c r="B14" s="584"/>
      <c r="C14" s="584"/>
      <c r="F14" s="416" t="s">
        <v>217</v>
      </c>
      <c r="G14" s="418">
        <f>'معلومات المشروع'!B7</f>
        <v>0</v>
      </c>
      <c r="H14" s="416" t="s">
        <v>218</v>
      </c>
      <c r="I14" s="418">
        <f>'معلومات المشروع'!D7</f>
        <v>0</v>
      </c>
    </row>
    <row r="15" spans="1:14" ht="42.6" customHeight="1">
      <c r="A15" s="584"/>
      <c r="B15" s="584"/>
      <c r="C15" s="584"/>
      <c r="F15" s="416" t="s">
        <v>219</v>
      </c>
      <c r="G15" s="418">
        <f>'معلومات المشروع'!B8</f>
        <v>0</v>
      </c>
      <c r="H15" s="416" t="s">
        <v>220</v>
      </c>
      <c r="I15" s="418">
        <f>'معلومات المشروع'!D8</f>
        <v>0</v>
      </c>
      <c r="L15" s="131"/>
      <c r="M15" s="131"/>
      <c r="N15" s="131"/>
    </row>
    <row r="16" spans="1:14" ht="42.6" customHeight="1">
      <c r="A16" s="584"/>
      <c r="B16" s="584"/>
      <c r="C16" s="584"/>
      <c r="F16" s="416" t="s">
        <v>221</v>
      </c>
      <c r="G16" s="418">
        <f>'معلومات المشروع'!B14</f>
        <v>0</v>
      </c>
      <c r="H16" s="416" t="s">
        <v>222</v>
      </c>
      <c r="I16" s="418">
        <f>'معلومات المشروع'!B4</f>
        <v>0</v>
      </c>
      <c r="L16" s="131"/>
      <c r="M16" s="131"/>
      <c r="N16" s="131"/>
    </row>
    <row r="17" spans="1:14" ht="42.6" customHeight="1">
      <c r="A17" s="584"/>
      <c r="B17" s="584"/>
      <c r="C17" s="584"/>
      <c r="F17" s="416" t="s">
        <v>223</v>
      </c>
      <c r="G17" s="418">
        <f>'معلومات المشروع'!B9</f>
        <v>0</v>
      </c>
      <c r="H17" s="416" t="s">
        <v>224</v>
      </c>
      <c r="I17" s="418">
        <f>'معلومات المشروع'!D9</f>
        <v>0</v>
      </c>
      <c r="L17" s="131"/>
      <c r="M17" s="131"/>
      <c r="N17" s="131"/>
    </row>
    <row r="18" spans="1:14" ht="42" customHeight="1">
      <c r="A18" s="584"/>
      <c r="B18" s="584"/>
      <c r="C18" s="584"/>
      <c r="F18" s="416" t="s">
        <v>225</v>
      </c>
      <c r="G18" s="418">
        <f>'معلومات المشروع'!B10</f>
        <v>0</v>
      </c>
      <c r="H18" s="416" t="s">
        <v>226</v>
      </c>
      <c r="I18" s="418">
        <f>'معلومات المشروع'!D10</f>
        <v>0</v>
      </c>
      <c r="L18" s="131"/>
      <c r="M18" s="131"/>
      <c r="N18" s="131"/>
    </row>
    <row r="19" spans="1:14" s="129" customFormat="1" ht="39.6" customHeight="1">
      <c r="A19" s="583" t="s">
        <v>227</v>
      </c>
      <c r="B19" s="583"/>
      <c r="C19" s="583"/>
      <c r="F19" s="582" t="s">
        <v>62</v>
      </c>
      <c r="G19" s="582"/>
      <c r="L19" s="131"/>
      <c r="M19" s="131"/>
      <c r="N19" s="131"/>
    </row>
    <row r="20" spans="1:14" ht="56.85" customHeight="1">
      <c r="A20" s="573"/>
      <c r="B20" s="574"/>
      <c r="C20" s="575"/>
      <c r="F20" s="130" t="s">
        <v>228</v>
      </c>
      <c r="G20" s="572" t="s">
        <v>229</v>
      </c>
      <c r="H20" s="572"/>
      <c r="I20" s="572"/>
      <c r="L20" s="131"/>
      <c r="M20" s="131"/>
      <c r="N20" s="131"/>
    </row>
    <row r="21" spans="1:14" ht="56.85" customHeight="1">
      <c r="A21" s="576"/>
      <c r="B21" s="577"/>
      <c r="C21" s="578"/>
      <c r="F21" s="130" t="s">
        <v>9</v>
      </c>
      <c r="G21" s="572" t="s">
        <v>230</v>
      </c>
      <c r="H21" s="572"/>
      <c r="I21" s="572"/>
      <c r="L21" s="131"/>
      <c r="M21" s="131"/>
      <c r="N21" s="131"/>
    </row>
    <row r="22" spans="1:14" ht="56.85" customHeight="1">
      <c r="A22" s="579"/>
      <c r="B22" s="580"/>
      <c r="C22" s="581"/>
      <c r="D22" s="122"/>
      <c r="E22" s="122"/>
      <c r="F22" s="130" t="s">
        <v>9</v>
      </c>
      <c r="G22" s="572" t="s">
        <v>231</v>
      </c>
      <c r="H22" s="572"/>
      <c r="I22" s="572"/>
    </row>
  </sheetData>
  <sheetProtection algorithmName="SHA-512" hashValue="fQtQDjkpr7NcC0OKswtp4wLE5shQpYUq06RfmpLxTgN9eDDAIuB9xtmhBkYp/yNxgkNRvMITkBAulRGY467gtg==" saltValue="ZKBtyE7vwDHgfAwhwy1S+A==" spinCount="100000" sheet="1" selectLockedCells="1"/>
  <mergeCells count="18">
    <mergeCell ref="A1:C3"/>
    <mergeCell ref="F2:I3"/>
    <mergeCell ref="G7:I7"/>
    <mergeCell ref="G8:I8"/>
    <mergeCell ref="G9:I9"/>
    <mergeCell ref="F6:G6"/>
    <mergeCell ref="A6:C6"/>
    <mergeCell ref="A11:C11"/>
    <mergeCell ref="A19:C19"/>
    <mergeCell ref="A12:C18"/>
    <mergeCell ref="F11:G11"/>
    <mergeCell ref="A7:C10"/>
    <mergeCell ref="G10:I10"/>
    <mergeCell ref="G20:I20"/>
    <mergeCell ref="G21:I21"/>
    <mergeCell ref="G22:I22"/>
    <mergeCell ref="A20:C22"/>
    <mergeCell ref="F19:G19"/>
  </mergeCells>
  <conditionalFormatting sqref="G8:I8">
    <cfRule type="containsBlanks" priority="1">
      <formula>LEN(TRIM(G8))=0</formula>
    </cfRule>
  </conditionalFormatting>
  <printOptions horizontalCentered="1" verticalCentered="1"/>
  <pageMargins left="0.11811023622047245" right="0.11811023622047245" top="0.19685039370078741" bottom="0.19685039370078741" header="0.31496062992125984" footer="0.19685039370078741"/>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A765F21-1341-4B3B-ACE9-632EBABAA4B9}">
          <x14:formula1>
            <xm:f>القوائم!$E$3:$E$4</xm:f>
          </x14:formula1>
          <xm:sqref>F20:F22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EE2B-2A92-4A70-B9A6-3F4444A1643A}">
  <dimension ref="A1:B4"/>
  <sheetViews>
    <sheetView rightToLeft="1" zoomScale="175" zoomScaleNormal="175" workbookViewId="0">
      <selection activeCell="G10" sqref="G10:I10"/>
    </sheetView>
  </sheetViews>
  <sheetFormatPr defaultColWidth="18.5" defaultRowHeight="16.5"/>
  <cols>
    <col min="1" max="1" width="18.5" style="94"/>
    <col min="2" max="2" width="23.375" style="94" customWidth="1"/>
    <col min="3" max="16384" width="18.5" style="94"/>
  </cols>
  <sheetData>
    <row r="1" spans="1:2">
      <c r="A1" s="95" t="s">
        <v>232</v>
      </c>
      <c r="B1" s="95" t="s">
        <v>233</v>
      </c>
    </row>
    <row r="2" spans="1:2">
      <c r="A2" s="98" t="s">
        <v>234</v>
      </c>
      <c r="B2" s="96">
        <v>1</v>
      </c>
    </row>
    <row r="3" spans="1:2">
      <c r="A3" s="98" t="s">
        <v>235</v>
      </c>
      <c r="B3" s="97">
        <v>0.5</v>
      </c>
    </row>
    <row r="4" spans="1:2">
      <c r="A4" s="98" t="s">
        <v>236</v>
      </c>
      <c r="B4" s="97">
        <v>0</v>
      </c>
    </row>
  </sheetData>
  <sheetProtection algorithmName="SHA-512" hashValue="7t8450NpgPlrq5tdlaLABoSCnithKJO8GQN2SVskxbeTSUGW2R1izO2ZfPpCTnP6jgznZeoGYtDfHtNs3+gXUw==" saltValue="+xaUQ1UCJ/QsGGPTZTxlaQ==" spinCount="100000" sheet="1" selectLockedCells="1" selectUnlockedCells="1"/>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D701-CAB8-4BB4-8281-0E81E1703446}">
  <dimension ref="A1:V31"/>
  <sheetViews>
    <sheetView rightToLeft="1" zoomScale="70" zoomScaleNormal="70" workbookViewId="0">
      <selection activeCell="G10" sqref="G10:I10"/>
    </sheetView>
  </sheetViews>
  <sheetFormatPr defaultRowHeight="16.5"/>
  <cols>
    <col min="1" max="1" width="11" customWidth="1"/>
    <col min="2" max="2" width="26.125" bestFit="1" customWidth="1"/>
    <col min="3" max="3" width="18" customWidth="1"/>
    <col min="4" max="4" width="7.5" customWidth="1"/>
    <col min="5" max="5" width="3" customWidth="1"/>
    <col min="7" max="7" width="43.125" bestFit="1" customWidth="1"/>
    <col min="8" max="8" width="30.625" customWidth="1"/>
    <col min="10" max="10" width="43.125" bestFit="1" customWidth="1"/>
    <col min="16" max="16" width="30.625" customWidth="1"/>
    <col min="17" max="17" width="43.125" bestFit="1" customWidth="1"/>
    <col min="18" max="18" width="20.25" bestFit="1" customWidth="1"/>
    <col min="21" max="21" width="43.125" bestFit="1" customWidth="1"/>
    <col min="22" max="22" width="30.625" customWidth="1"/>
  </cols>
  <sheetData>
    <row r="1" spans="1:22">
      <c r="A1" s="593" t="s">
        <v>237</v>
      </c>
      <c r="B1" s="593"/>
      <c r="C1" s="593"/>
      <c r="D1" s="593"/>
      <c r="E1" s="593"/>
    </row>
    <row r="2" spans="1:22" ht="30" customHeight="1">
      <c r="A2" s="164"/>
      <c r="B2" s="164"/>
      <c r="C2" s="164"/>
      <c r="D2" s="164"/>
      <c r="E2" s="164"/>
      <c r="F2" s="186"/>
      <c r="G2" s="200" t="s">
        <v>238</v>
      </c>
      <c r="H2" s="200"/>
      <c r="I2" s="186"/>
      <c r="P2" s="594" t="s">
        <v>239</v>
      </c>
      <c r="Q2" s="594"/>
      <c r="R2" s="594"/>
      <c r="S2" s="186"/>
      <c r="U2" s="200" t="s">
        <v>238</v>
      </c>
      <c r="V2" s="200"/>
    </row>
    <row r="3" spans="1:22" ht="30" customHeight="1">
      <c r="A3" s="165" t="s">
        <v>240</v>
      </c>
      <c r="B3" s="165" t="s">
        <v>241</v>
      </c>
      <c r="C3" s="166" t="s">
        <v>242</v>
      </c>
      <c r="D3" s="167" t="s">
        <v>111</v>
      </c>
      <c r="E3" s="168" t="s">
        <v>9</v>
      </c>
      <c r="F3" s="186"/>
      <c r="G3" s="190" t="s">
        <v>243</v>
      </c>
      <c r="H3" s="189" t="s">
        <v>244</v>
      </c>
      <c r="I3" s="186"/>
      <c r="J3" t="s">
        <v>245</v>
      </c>
      <c r="K3" s="173">
        <v>50</v>
      </c>
      <c r="L3" s="182">
        <v>0.01</v>
      </c>
      <c r="M3" t="s">
        <v>135</v>
      </c>
      <c r="O3">
        <v>1</v>
      </c>
      <c r="P3" s="189" t="s">
        <v>244</v>
      </c>
      <c r="Q3" s="190" t="s">
        <v>243</v>
      </c>
      <c r="R3" s="190" t="s">
        <v>246</v>
      </c>
      <c r="S3" s="186"/>
      <c r="U3" s="190" t="s">
        <v>243</v>
      </c>
      <c r="V3" s="189" t="s">
        <v>244</v>
      </c>
    </row>
    <row r="4" spans="1:22" ht="30" customHeight="1">
      <c r="A4" s="165" t="s">
        <v>247</v>
      </c>
      <c r="B4" s="165" t="s">
        <v>231</v>
      </c>
      <c r="C4" s="166" t="s">
        <v>248</v>
      </c>
      <c r="D4" s="167" t="s">
        <v>114</v>
      </c>
      <c r="E4" s="168" t="s">
        <v>228</v>
      </c>
      <c r="F4" s="186"/>
      <c r="G4" s="187" t="s">
        <v>241</v>
      </c>
      <c r="H4" s="191" t="s">
        <v>242</v>
      </c>
      <c r="I4" s="186"/>
      <c r="J4" t="s">
        <v>249</v>
      </c>
      <c r="K4" s="173">
        <v>40</v>
      </c>
      <c r="L4" s="182">
        <v>0</v>
      </c>
      <c r="M4" s="182">
        <v>0</v>
      </c>
      <c r="P4" s="191" t="s">
        <v>245</v>
      </c>
      <c r="Q4" s="187" t="s">
        <v>241</v>
      </c>
      <c r="R4" s="192">
        <v>0.9</v>
      </c>
      <c r="S4" s="186"/>
      <c r="U4" s="187" t="s">
        <v>241</v>
      </c>
      <c r="V4" s="191" t="s">
        <v>245</v>
      </c>
    </row>
    <row r="5" spans="1:22" ht="30" customHeight="1">
      <c r="A5" s="169" t="s">
        <v>250</v>
      </c>
      <c r="B5" s="169" t="s">
        <v>230</v>
      </c>
      <c r="C5" s="169" t="s">
        <v>251</v>
      </c>
      <c r="D5" s="170" t="s">
        <v>83</v>
      </c>
      <c r="E5" s="170"/>
      <c r="F5" s="186"/>
      <c r="G5" s="187" t="s">
        <v>241</v>
      </c>
      <c r="H5" s="191" t="s">
        <v>248</v>
      </c>
      <c r="I5" s="186"/>
      <c r="J5" t="s">
        <v>252</v>
      </c>
      <c r="K5" s="173">
        <v>30</v>
      </c>
      <c r="M5" s="182">
        <v>0.01</v>
      </c>
      <c r="P5" s="191" t="s">
        <v>249</v>
      </c>
      <c r="Q5" s="187" t="s">
        <v>241</v>
      </c>
      <c r="R5" s="192">
        <v>0.9</v>
      </c>
      <c r="S5" s="186"/>
      <c r="U5" s="187" t="s">
        <v>241</v>
      </c>
      <c r="V5" s="191" t="s">
        <v>249</v>
      </c>
    </row>
    <row r="6" spans="1:22" ht="30" customHeight="1">
      <c r="A6" s="169" t="s">
        <v>135</v>
      </c>
      <c r="B6" s="169"/>
      <c r="C6" s="166" t="s">
        <v>253</v>
      </c>
      <c r="D6" s="170"/>
      <c r="E6" s="170"/>
      <c r="F6" s="186"/>
      <c r="G6" s="187" t="s">
        <v>241</v>
      </c>
      <c r="H6" s="191" t="s">
        <v>254</v>
      </c>
      <c r="I6" s="186"/>
      <c r="J6" t="s">
        <v>255</v>
      </c>
      <c r="M6" s="182">
        <v>0.02</v>
      </c>
      <c r="P6" s="191" t="s">
        <v>252</v>
      </c>
      <c r="Q6" s="187" t="s">
        <v>241</v>
      </c>
      <c r="R6" s="192">
        <v>0.75</v>
      </c>
      <c r="S6" s="186"/>
      <c r="U6" s="187" t="s">
        <v>241</v>
      </c>
      <c r="V6" s="191" t="s">
        <v>252</v>
      </c>
    </row>
    <row r="7" spans="1:22" ht="30" customHeight="1">
      <c r="A7" s="170"/>
      <c r="B7" s="170"/>
      <c r="C7" s="166" t="s">
        <v>256</v>
      </c>
      <c r="D7" s="170"/>
      <c r="E7" s="170"/>
      <c r="F7" s="186"/>
      <c r="G7" s="187" t="s">
        <v>241</v>
      </c>
      <c r="H7" s="191" t="s">
        <v>251</v>
      </c>
      <c r="I7" s="186"/>
      <c r="J7" t="s">
        <v>257</v>
      </c>
      <c r="M7" s="182">
        <v>0.03</v>
      </c>
      <c r="P7" s="191" t="s">
        <v>255</v>
      </c>
      <c r="Q7" s="187" t="s">
        <v>241</v>
      </c>
      <c r="R7" s="193">
        <v>0.5</v>
      </c>
      <c r="S7" s="186"/>
      <c r="U7" s="187" t="s">
        <v>241</v>
      </c>
      <c r="V7" s="191" t="s">
        <v>255</v>
      </c>
    </row>
    <row r="8" spans="1:22" ht="30" customHeight="1">
      <c r="A8" s="170"/>
      <c r="B8" s="170"/>
      <c r="C8" s="169" t="s">
        <v>254</v>
      </c>
      <c r="D8" s="170"/>
      <c r="E8" s="170"/>
      <c r="G8" s="187" t="s">
        <v>241</v>
      </c>
      <c r="H8" s="194" t="s">
        <v>258</v>
      </c>
      <c r="J8" s="185"/>
      <c r="M8" s="182">
        <v>0.04</v>
      </c>
      <c r="P8" s="191" t="s">
        <v>249</v>
      </c>
      <c r="Q8" s="188" t="s">
        <v>231</v>
      </c>
      <c r="R8" s="193">
        <v>0.9</v>
      </c>
      <c r="U8" s="188" t="s">
        <v>231</v>
      </c>
      <c r="V8" s="191" t="s">
        <v>249</v>
      </c>
    </row>
    <row r="9" spans="1:22" ht="30" customHeight="1">
      <c r="A9" s="171"/>
      <c r="B9" s="171"/>
      <c r="C9" s="169" t="s">
        <v>259</v>
      </c>
      <c r="D9" s="171"/>
      <c r="E9" s="171"/>
      <c r="G9" s="188" t="s">
        <v>231</v>
      </c>
      <c r="H9" s="191" t="s">
        <v>256</v>
      </c>
      <c r="P9" s="191" t="s">
        <v>252</v>
      </c>
      <c r="Q9" s="188" t="s">
        <v>231</v>
      </c>
      <c r="R9" s="193">
        <v>0.75</v>
      </c>
      <c r="U9" s="188" t="s">
        <v>231</v>
      </c>
      <c r="V9" s="191" t="s">
        <v>252</v>
      </c>
    </row>
    <row r="10" spans="1:22" ht="30" customHeight="1">
      <c r="A10" s="171"/>
      <c r="B10" s="171"/>
      <c r="C10" s="169" t="s">
        <v>260</v>
      </c>
      <c r="D10" s="171"/>
      <c r="E10" s="171"/>
      <c r="G10" s="188" t="s">
        <v>231</v>
      </c>
      <c r="H10" s="191" t="s">
        <v>253</v>
      </c>
      <c r="P10" s="191" t="s">
        <v>255</v>
      </c>
      <c r="Q10" s="188" t="s">
        <v>231</v>
      </c>
      <c r="R10" s="193">
        <v>0.5</v>
      </c>
      <c r="U10" s="188" t="s">
        <v>231</v>
      </c>
      <c r="V10" s="191" t="s">
        <v>255</v>
      </c>
    </row>
    <row r="11" spans="1:22" ht="30" customHeight="1">
      <c r="A11" s="10"/>
      <c r="B11" s="10"/>
      <c r="C11" s="169" t="s">
        <v>261</v>
      </c>
      <c r="D11" s="10"/>
      <c r="E11" s="10"/>
      <c r="G11" s="188" t="s">
        <v>231</v>
      </c>
      <c r="H11" s="191" t="s">
        <v>261</v>
      </c>
      <c r="P11" s="194" t="s">
        <v>249</v>
      </c>
      <c r="Q11" s="188" t="s">
        <v>230</v>
      </c>
      <c r="R11" s="193">
        <v>0.5</v>
      </c>
      <c r="U11" s="188" t="s">
        <v>230</v>
      </c>
      <c r="V11" s="194" t="s">
        <v>249</v>
      </c>
    </row>
    <row r="12" spans="1:22" ht="30" customHeight="1">
      <c r="C12" s="169" t="s">
        <v>258</v>
      </c>
      <c r="G12" s="188" t="s">
        <v>230</v>
      </c>
      <c r="H12" s="194" t="s">
        <v>256</v>
      </c>
      <c r="P12" s="194" t="s">
        <v>252</v>
      </c>
      <c r="Q12" s="188" t="s">
        <v>230</v>
      </c>
      <c r="R12" s="193">
        <v>0.5</v>
      </c>
      <c r="U12" s="188" t="s">
        <v>230</v>
      </c>
      <c r="V12" s="194" t="s">
        <v>252</v>
      </c>
    </row>
    <row r="13" spans="1:22" ht="30" customHeight="1">
      <c r="G13" s="188" t="s">
        <v>230</v>
      </c>
      <c r="H13" s="194" t="s">
        <v>253</v>
      </c>
      <c r="P13" s="191" t="s">
        <v>255</v>
      </c>
      <c r="Q13" s="188" t="s">
        <v>230</v>
      </c>
      <c r="R13" s="193">
        <v>0.75</v>
      </c>
      <c r="U13" s="188" t="s">
        <v>230</v>
      </c>
      <c r="V13" s="191" t="s">
        <v>255</v>
      </c>
    </row>
    <row r="14" spans="1:22" ht="30" customHeight="1">
      <c r="G14" s="188" t="s">
        <v>230</v>
      </c>
      <c r="H14" s="191" t="s">
        <v>260</v>
      </c>
      <c r="J14" t="s">
        <v>245</v>
      </c>
      <c r="P14" s="194" t="s">
        <v>257</v>
      </c>
      <c r="Q14" s="188" t="s">
        <v>230</v>
      </c>
      <c r="R14" s="193">
        <v>0.9</v>
      </c>
      <c r="U14" s="188" t="s">
        <v>230</v>
      </c>
      <c r="V14" s="194" t="s">
        <v>257</v>
      </c>
    </row>
    <row r="15" spans="1:22" ht="30" customHeight="1">
      <c r="B15" s="128"/>
      <c r="G15" s="188" t="s">
        <v>230</v>
      </c>
      <c r="H15" s="194" t="s">
        <v>259</v>
      </c>
      <c r="J15" t="s">
        <v>249</v>
      </c>
      <c r="R15" s="182"/>
    </row>
    <row r="16" spans="1:22" ht="30" customHeight="1">
      <c r="G16" s="188" t="s">
        <v>230</v>
      </c>
      <c r="H16" s="191" t="s">
        <v>261</v>
      </c>
      <c r="J16" t="s">
        <v>252</v>
      </c>
    </row>
    <row r="17" spans="7:22" ht="30" customHeight="1">
      <c r="J17" t="s">
        <v>255</v>
      </c>
      <c r="U17" s="200" t="s">
        <v>238</v>
      </c>
      <c r="V17" s="200"/>
    </row>
    <row r="18" spans="7:22" ht="30" customHeight="1">
      <c r="J18" t="s">
        <v>257</v>
      </c>
      <c r="U18" s="190" t="s">
        <v>243</v>
      </c>
      <c r="V18" s="189" t="s">
        <v>244</v>
      </c>
    </row>
    <row r="19" spans="7:22" ht="30" customHeight="1">
      <c r="G19" s="200" t="s">
        <v>238</v>
      </c>
      <c r="H19" s="200"/>
      <c r="U19" s="187">
        <f>'معلومات المشروع'!B12</f>
        <v>0</v>
      </c>
      <c r="V19" s="191" t="str" cm="1">
        <f t="array" ref="V19">_xlfn._xlws.FILTER(V4:V14,U4:U14='معلومات المشروع'!B12,"الرجاء التأكد من المصدر المعماري")</f>
        <v>الرجاء التأكد من المصدر المعماري</v>
      </c>
    </row>
    <row r="20" spans="7:22" ht="30" customHeight="1">
      <c r="G20" s="190" t="s">
        <v>243</v>
      </c>
      <c r="H20" s="189" t="s">
        <v>244</v>
      </c>
      <c r="U20" s="187"/>
      <c r="V20" s="191"/>
    </row>
    <row r="21" spans="7:22" ht="30" customHeight="1">
      <c r="G21" s="187">
        <f>'معلومات المشروع'!B12</f>
        <v>0</v>
      </c>
      <c r="H21" s="191" t="str" cm="1">
        <f t="array" ref="H21">_xlfn._xlws.FILTER(H4:H16,G4:G16='معلومات المشروع'!B12,"الرجاء التأكد من المدخلات")</f>
        <v>الرجاء التأكد من المدخلات</v>
      </c>
      <c r="U21" s="187"/>
      <c r="V21" s="191"/>
    </row>
    <row r="22" spans="7:22" ht="30" customHeight="1">
      <c r="G22" s="187"/>
      <c r="H22" s="191"/>
      <c r="U22" s="187"/>
      <c r="V22" s="191"/>
    </row>
    <row r="23" spans="7:22" ht="30" customHeight="1">
      <c r="G23" s="187"/>
      <c r="H23" s="191"/>
      <c r="U23" s="188"/>
      <c r="V23" s="191"/>
    </row>
    <row r="24" spans="7:22" ht="30" customHeight="1">
      <c r="G24" s="187"/>
      <c r="H24" s="191"/>
      <c r="U24" s="188"/>
      <c r="V24" s="191"/>
    </row>
    <row r="25" spans="7:22" ht="30" customHeight="1">
      <c r="G25" s="188"/>
      <c r="H25" s="191"/>
      <c r="U25" s="188"/>
      <c r="V25" s="191"/>
    </row>
    <row r="26" spans="7:22" ht="30" customHeight="1">
      <c r="G26" s="188"/>
      <c r="H26" s="191"/>
      <c r="U26" s="188"/>
      <c r="V26" s="194"/>
    </row>
    <row r="27" spans="7:22" ht="30" customHeight="1">
      <c r="G27" s="188"/>
      <c r="H27" s="191"/>
      <c r="U27" s="188"/>
      <c r="V27" s="194"/>
    </row>
    <row r="28" spans="7:22" ht="30" customHeight="1">
      <c r="G28" s="188"/>
      <c r="H28" s="194"/>
      <c r="U28" s="188"/>
      <c r="V28" s="191"/>
    </row>
    <row r="29" spans="7:22" ht="30" customHeight="1">
      <c r="G29" s="188"/>
      <c r="H29" s="194"/>
      <c r="U29" s="188"/>
      <c r="V29" s="194"/>
    </row>
    <row r="30" spans="7:22">
      <c r="G30" s="188"/>
      <c r="H30" s="191"/>
    </row>
    <row r="31" spans="7:22">
      <c r="G31" s="188"/>
      <c r="H31" s="194"/>
    </row>
  </sheetData>
  <sheetProtection selectLockedCells="1" selectUnlockedCells="1"/>
  <mergeCells count="2">
    <mergeCell ref="A1:E1"/>
    <mergeCell ref="P2:R2"/>
  </mergeCells>
  <dataValidations disablePrompts="1" count="1">
    <dataValidation type="list" allowBlank="1" showInputMessage="1" showErrorMessage="1" sqref="H4:H16" xr:uid="{BE194EA1-0653-41F4-8EF1-7BD8FDF1646F}">
      <formula1>$C$3:$C$12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FD198D68DEB409A4FC96DFB283B20" ma:contentTypeVersion="15" ma:contentTypeDescription="Create a new document." ma:contentTypeScope="" ma:versionID="a69132b306328c3bcd382e44715d1dad">
  <xsd:schema xmlns:xsd="http://www.w3.org/2001/XMLSchema" xmlns:xs="http://www.w3.org/2001/XMLSchema" xmlns:p="http://schemas.microsoft.com/office/2006/metadata/properties" xmlns:ns2="77a07135-4295-46b0-865d-2183718ca4d6" xmlns:ns3="03f1e0e1-7218-4aaf-8249-743da18c0cb0" targetNamespace="http://schemas.microsoft.com/office/2006/metadata/properties" ma:root="true" ma:fieldsID="cfc93b0745ca1b44605e1ecc3ee2a612" ns2:_="" ns3:_="">
    <xsd:import namespace="77a07135-4295-46b0-865d-2183718ca4d6"/>
    <xsd:import namespace="03f1e0e1-7218-4aaf-8249-743da18c0cb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07135-4295-46b0-865d-2183718ca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f268ccb-008e-4e41-a853-dcc9f7077a0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f1e0e1-7218-4aaf-8249-743da18c0cb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7d98112-6195-414a-9d0d-558b75c848bc}" ma:internalName="TaxCatchAll" ma:showField="CatchAllData" ma:web="03f1e0e1-7218-4aaf-8249-743da18c0cb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a07135-4295-46b0-865d-2183718ca4d6">
      <Terms xmlns="http://schemas.microsoft.com/office/infopath/2007/PartnerControls"/>
    </lcf76f155ced4ddcb4097134ff3c332f>
    <TaxCatchAll xmlns="03f1e0e1-7218-4aaf-8249-743da18c0c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7FC252-EB4F-4DFD-B110-C73F490052E6}"/>
</file>

<file path=customXml/itemProps2.xml><?xml version="1.0" encoding="utf-8"?>
<ds:datastoreItem xmlns:ds="http://schemas.openxmlformats.org/officeDocument/2006/customXml" ds:itemID="{C71ED4ED-89B2-40F6-83CB-3645D0DF624E}"/>
</file>

<file path=customXml/itemProps3.xml><?xml version="1.0" encoding="utf-8"?>
<ds:datastoreItem xmlns:ds="http://schemas.openxmlformats.org/officeDocument/2006/customXml" ds:itemID="{8361E8B9-3E8A-4C18-B13D-7092EACED0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Baker</dc:creator>
  <cp:keywords/>
  <dc:description/>
  <cp:lastModifiedBy/>
  <cp:revision/>
  <dcterms:created xsi:type="dcterms:W3CDTF">2020-05-22T09:13:59Z</dcterms:created>
  <dcterms:modified xsi:type="dcterms:W3CDTF">2025-04-20T19:28:12Z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0x010100774FD198D68DEB409A4FC96DFB283B20</vt:lpwstr>
  </property>
  <property fmtid="{D5CDD505-2E9C-101B-9397-08002B2CF9AE}" pid="3" name="MediaServiceImageTags">
    <vt:lpwstr/>
  </property>
</Properties>
</file>